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F7FC3083-FB24-455D-8862-D559C005E8AA}" xr6:coauthVersionLast="47" xr6:coauthVersionMax="47" xr10:uidLastSave="{00000000-0000-0000-0000-000000000000}"/>
  <bookViews>
    <workbookView xWindow="-110" yWindow="-110" windowWidth="19420" windowHeight="10300" xr2:uid="{00000000-000D-0000-FFFF-FFFF00000000}"/>
  </bookViews>
  <sheets>
    <sheet name="Expense Calendar" sheetId="8" r:id="rId1"/>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0">'Expense Calendar'!$B$3</definedName>
    <definedName name="NovSun1">DATE(CalendarYear,11,1)-WEEKDAY(DATE(CalendarYear,11,1))</definedName>
    <definedName name="OctSun1">DATE(CalendarYear,10,1)-WEEKDAY(DATE(CalendarYear,10,1))</definedName>
    <definedName name="_xlnm.Print_Area" localSheetId="0">'Expense Calendar'!$B$2:$P$696</definedName>
    <definedName name="SepSun1">DATE(CalendarYear,9,1)-WEEKDAY(DATE(CalendarYear,9,1))</definedName>
    <definedName name="StartMonth">'Expense Calendar'!$B$4</definedName>
    <definedName name="Year1" localSheetId="0">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<sst xmlns="http://schemas.openxmlformats.org/spreadsheetml/2006/main" count="1555" uniqueCount="368">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</sst>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18"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14" fillId="0" borderId="0" xfId="1" applyFont="1" applyAlignment="1">
      <alignment horizontal="left"/>
    </xf>
    <xf numFmtId="0" fontId="2" fillId="0" borderId="0"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6" fillId="0" borderId="0" xfId="1" applyFont="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0" borderId="0" xfId="0" applyFont="1" applyAlignment="1">
      <alignment horizontal="right" vertical="center" indent="3"/>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tabSelected="1" zoomScale="106" zoomScaleNormal="106" workbookViewId="0">
      <selection activeCell="B2" sqref="B2:E3"/>
    </sheetView>
  </sheetViews>
  <sheetFormatPr defaultRowHeight="10" x14ac:dyDescent="0.2"/>
  <cols>
    <col min="1" max="1" width="2.77734375" style="65" customWidth="1"/>
    <col min="2" max="2" width="13.109375" style="1" customWidth="1"/>
    <col min="3" max="3" width="13.109375" style="5" customWidth="1"/>
    <col min="4" max="4" width="13.109375" style="1" customWidth="1"/>
    <col min="5" max="5" width="13.109375" style="5" customWidth="1"/>
    <col min="6" max="6" width="13.109375" style="1" customWidth="1"/>
    <col min="7" max="7" width="13.109375" style="5" customWidth="1"/>
    <col min="8" max="8" width="13.109375" style="1" customWidth="1"/>
    <col min="9" max="9" width="13.109375" style="5" customWidth="1"/>
    <col min="10" max="10" width="13.109375" style="1" customWidth="1"/>
    <col min="11" max="11" width="13.109375" style="5" customWidth="1"/>
    <col min="12" max="12" width="13.109375" style="1" customWidth="1"/>
    <col min="13" max="13" width="13.109375" style="5" customWidth="1"/>
    <col min="14" max="14" width="13.109375" style="1" customWidth="1"/>
    <col min="15" max="15" width="13.109375" style="5" customWidth="1"/>
    <col min="16" max="16" width="16.6640625" style="1" customWidth="1"/>
    <col min="17" max="17" width="2.77734375" customWidth="1"/>
  </cols>
  <sheetData>
    <row r="1" spans="1:16" ht="18" customHeight="1" x14ac:dyDescent="0.35">
      <c r="A1" s="65" t="s">
        <v>30</v>
      </c>
      <c r="B1" s="54">
        <f>2027</f>
        <v>2027</v>
      </c>
      <c r="C1" s="54" t="s">
        <v>29</v>
      </c>
      <c r="D1" s="54"/>
      <c r="E1" s="54"/>
      <c r="F1" s="54"/>
      <c r="G1" s="55"/>
      <c r="H1" s="53"/>
      <c r="I1" s="55"/>
      <c r="J1" s="53"/>
      <c r="K1" s="55"/>
      <c r="L1" s="53"/>
      <c r="M1" s="55"/>
      <c r="N1" s="53"/>
      <c r="O1" s="55"/>
      <c r="P1" s="53"/>
    </row>
    <row r="2" spans="1:16" ht="30" customHeight="1" x14ac:dyDescent="0.25">
      <c r="A2" s="65" t="s">
        <v>367</v>
      </c>
      <c r="B2" s="71" t="s">
        <v>14</v>
      </c>
      <c r="C2" s="71"/>
      <c r="D2" s="71"/>
      <c r="E2" s="71"/>
      <c r="F2"/>
      <c r="G2" s="90" t="s">
        <v>349</v>
      </c>
      <c r="H2" s="90"/>
      <c r="I2" s="4"/>
      <c r="J2"/>
      <c r="K2" s="4"/>
      <c r="L2" s="67" t="s">
        <v>15</v>
      </c>
      <c r="M2" s="67"/>
      <c r="N2" s="67" t="s">
        <v>16</v>
      </c>
      <c r="O2" s="67"/>
      <c r="P2"/>
    </row>
    <row r="3" spans="1:16" ht="25.5" customHeight="1" x14ac:dyDescent="0.2">
      <c r="A3" s="65" t="s">
        <v>31</v>
      </c>
      <c r="B3" s="71"/>
      <c r="C3" s="71"/>
      <c r="D3" s="71"/>
      <c r="E3" s="71"/>
      <c r="F3" s="3">
        <f>IFERROR(WEEKDAY(DATEVALUE(B2&amp;" 1, "&amp;Year1)),"")</f>
        <v>6</v>
      </c>
      <c r="G3" s="90"/>
      <c r="H3" s="90"/>
      <c r="I3" s="7"/>
      <c r="J3" s="8"/>
      <c r="K3" s="4"/>
      <c r="L3" s="68">
        <f>SUM(P13,P22,P31,P40,P49,P58)</f>
        <v>0</v>
      </c>
      <c r="M3" s="69"/>
      <c r="N3" s="68">
        <f>SUM(P:P)</f>
        <v>200</v>
      </c>
      <c r="O3" s="70"/>
      <c r="P3"/>
    </row>
    <row r="4" spans="1:16" ht="9" customHeight="1" x14ac:dyDescent="0.2">
      <c r="A4" s="65" t="s">
        <v>350</v>
      </c>
      <c r="B4" s="72">
        <v>1</v>
      </c>
      <c r="C4" s="72"/>
      <c r="D4" s="72">
        <v>2</v>
      </c>
      <c r="E4" s="72"/>
      <c r="F4" s="72">
        <v>3</v>
      </c>
      <c r="G4" s="72"/>
      <c r="H4" s="72">
        <v>4</v>
      </c>
      <c r="I4" s="72"/>
      <c r="J4" s="72">
        <v>5</v>
      </c>
      <c r="K4" s="72"/>
      <c r="L4" s="72">
        <v>6</v>
      </c>
      <c r="M4" s="72"/>
      <c r="N4" s="72">
        <v>7</v>
      </c>
      <c r="O4" s="72"/>
      <c r="P4" s="2"/>
    </row>
    <row r="5" spans="1:16" ht="15" customHeight="1" x14ac:dyDescent="0.2">
      <c r="A5" s="65" t="s">
        <v>32</v>
      </c>
      <c r="B5" s="73" t="s">
        <v>0</v>
      </c>
      <c r="C5" s="74"/>
      <c r="D5" s="75" t="s">
        <v>1</v>
      </c>
      <c r="E5" s="76" t="e">
        <f>IF(WEEKDAY(DATEVALUE(Month1&amp;" 1, "&amp;Year1))=COLUMN(#REF!),1,IF(LEN(C5)&gt;0,C5+1,""))</f>
        <v>#VALUE!</v>
      </c>
      <c r="F5" s="74" t="s">
        <v>2</v>
      </c>
      <c r="G5" s="74" t="e">
        <f>IF(WEEKDAY(DATEVALUE(Month1&amp;" 1, "&amp;Year1))=COLUMN(#REF!),1,IF(LEN(E5)&gt;0,E5+1,""))</f>
        <v>#VALUE!</v>
      </c>
      <c r="H5" s="75" t="s">
        <v>3</v>
      </c>
      <c r="I5" s="76" t="e">
        <f>IF(WEEKDAY(DATEVALUE(Month1&amp;" 1, "&amp;Year1))=COLUMN(#REF!),1,IF(LEN(G5)&gt;0,G5+1,""))</f>
        <v>#VALUE!</v>
      </c>
      <c r="J5" s="77" t="s">
        <v>4</v>
      </c>
      <c r="K5" s="78" t="e">
        <f>IF(WEEKDAY(DATEVALUE(Month1&amp;" 1, "&amp;Year1))=COLUMN(#REF!),1,IF(LEN(I5)&gt;0,I5+1,""))</f>
        <v>#VALUE!</v>
      </c>
      <c r="L5" s="79" t="s">
        <v>5</v>
      </c>
      <c r="M5" s="80" t="e">
        <f>IF(WEEKDAY(DATEVALUE(Month1&amp;" 1, "&amp;Year1))=COLUMN(#REF!),1,IF(LEN(K5)&gt;0,K5+1,""))</f>
        <v>#VALUE!</v>
      </c>
      <c r="N5" s="79" t="s">
        <v>6</v>
      </c>
      <c r="O5" s="80" t="e">
        <f>IF(WEEKDAY(DATEVALUE(Month1&amp;" 1, "&amp;Year1))=COLUMN(#REF!),1,IF(LEN(M5)&gt;0,M5+1,""))</f>
        <v>#VALUE!</v>
      </c>
      <c r="P5" s="56" t="s">
        <v>7</v>
      </c>
    </row>
    <row r="6" spans="1:16" ht="15" customHeight="1" x14ac:dyDescent="0.2">
      <c r="A6" s="65" t="s">
        <v>33</v>
      </c>
      <c r="B6" s="17">
        <f>DAY(IF(DAY(JanSun1)=1,JanSun1-6,JanSun1+1))</f>
        <v>27</v>
      </c>
      <c r="C6" s="19"/>
      <c r="D6" s="25">
        <f>DAY(IF(DAY(JanSun1)=1,JanSun1-5,JanSun1+2))</f>
        <v>28</v>
      </c>
      <c r="E6" s="19"/>
      <c r="F6" s="25">
        <f>DAY(IF(DAY(JanSun1)=1,JanSun1-4,JanSun1+3))</f>
        <v>29</v>
      </c>
      <c r="G6" s="19"/>
      <c r="H6" s="25">
        <f>DAY(IF(DAY(JanSun1)=1,JanSun1-3,JanSun1+4))</f>
        <v>30</v>
      </c>
      <c r="I6" s="19"/>
      <c r="J6" s="25">
        <f>DAY(IF(DAY(JanSun1)=1,JanSun1-2,JanSun1+5))</f>
        <v>31</v>
      </c>
      <c r="K6" s="19"/>
      <c r="L6" s="25">
        <f>DAY(IF(DAY(JanSun1)=1,JanSun1-1,JanSun1+6))</f>
        <v>1</v>
      </c>
      <c r="M6" s="19"/>
      <c r="N6" s="32">
        <f>DAY(IF(DAY(JanSun1)=1,JanSun1,JanSun1+7))</f>
        <v>2</v>
      </c>
      <c r="O6" s="18"/>
      <c r="P6" s="39"/>
    </row>
    <row r="7" spans="1:16" ht="11.25" customHeight="1" x14ac:dyDescent="0.2">
      <c r="A7" s="65" t="s">
        <v>34</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5" t="s">
        <v>35</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5" t="s">
        <v>36</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SUMIF(B6:N6,"&lt;8",C13:O13)</f>
        <v>0</v>
      </c>
    </row>
    <row r="14" spans="1:16" ht="11.25" customHeight="1" x14ac:dyDescent="0.2">
      <c r="B14" s="6"/>
      <c r="C14" s="9"/>
      <c r="D14" s="9"/>
      <c r="E14" s="9"/>
      <c r="F14" s="9"/>
      <c r="G14" s="9"/>
      <c r="H14" s="9"/>
      <c r="I14" s="9"/>
      <c r="J14" s="9"/>
      <c r="K14" s="9"/>
      <c r="L14" s="9"/>
      <c r="M14" s="9"/>
      <c r="N14" s="9"/>
      <c r="O14" s="9"/>
      <c r="P14" s="6"/>
    </row>
    <row r="15" spans="1:16" ht="15" customHeight="1" x14ac:dyDescent="0.2">
      <c r="A15" s="65" t="s">
        <v>37</v>
      </c>
      <c r="B15" s="15">
        <f>N6+1</f>
        <v>3</v>
      </c>
      <c r="C15" s="16"/>
      <c r="D15" s="15">
        <f>B15+1</f>
        <v>4</v>
      </c>
      <c r="E15" s="16"/>
      <c r="F15" s="15">
        <f>D15+1</f>
        <v>5</v>
      </c>
      <c r="G15" s="16"/>
      <c r="H15" s="15">
        <f>F15+1</f>
        <v>6</v>
      </c>
      <c r="I15" s="16"/>
      <c r="J15" s="15">
        <f>H15+1</f>
        <v>7</v>
      </c>
      <c r="K15" s="16"/>
      <c r="L15" s="15">
        <f>J15+1</f>
        <v>8</v>
      </c>
      <c r="M15" s="16"/>
      <c r="N15" s="15">
        <f>L15+1</f>
        <v>9</v>
      </c>
      <c r="O15" s="16"/>
      <c r="P15" s="41"/>
    </row>
    <row r="16" spans="1:16" ht="11.25" customHeight="1" x14ac:dyDescent="0.2">
      <c r="A16" s="65" t="s">
        <v>38</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5" t="s">
        <v>39</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5" t="s">
        <v>40</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5" t="s">
        <v>41</v>
      </c>
      <c r="B24" s="15">
        <f>N15+1</f>
        <v>10</v>
      </c>
      <c r="C24" s="16"/>
      <c r="D24" s="15">
        <f>B24+1</f>
        <v>11</v>
      </c>
      <c r="E24" s="16"/>
      <c r="F24" s="15">
        <f>D24+1</f>
        <v>12</v>
      </c>
      <c r="G24" s="16"/>
      <c r="H24" s="15">
        <f>F24+1</f>
        <v>13</v>
      </c>
      <c r="I24" s="16"/>
      <c r="J24" s="15">
        <f>H24+1</f>
        <v>14</v>
      </c>
      <c r="K24" s="16"/>
      <c r="L24" s="15">
        <f>J24+1</f>
        <v>15</v>
      </c>
      <c r="M24" s="16"/>
      <c r="N24" s="15">
        <f>L24+1</f>
        <v>16</v>
      </c>
      <c r="O24" s="16"/>
      <c r="P24" s="42"/>
    </row>
    <row r="25" spans="1:16" ht="11.25" customHeight="1" x14ac:dyDescent="0.2">
      <c r="A25" s="65" t="s">
        <v>42</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5" t="s">
        <v>43</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5" t="s">
        <v>44</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5" t="s">
        <v>45</v>
      </c>
      <c r="B33" s="15">
        <f>N24+1</f>
        <v>17</v>
      </c>
      <c r="C33" s="16"/>
      <c r="D33" s="15">
        <f>B33+1</f>
        <v>18</v>
      </c>
      <c r="E33" s="16"/>
      <c r="F33" s="15">
        <f>D33+1</f>
        <v>19</v>
      </c>
      <c r="G33" s="16"/>
      <c r="H33" s="15">
        <f>F33+1</f>
        <v>20</v>
      </c>
      <c r="I33" s="16"/>
      <c r="J33" s="15">
        <f>H33+1</f>
        <v>21</v>
      </c>
      <c r="K33" s="16"/>
      <c r="L33" s="15">
        <f>J33+1</f>
        <v>22</v>
      </c>
      <c r="M33" s="16"/>
      <c r="N33" s="15">
        <f>L33+1</f>
        <v>23</v>
      </c>
      <c r="O33" s="16"/>
      <c r="P33" s="42"/>
    </row>
    <row r="34" spans="1:16" ht="11.25" customHeight="1" x14ac:dyDescent="0.2">
      <c r="A34" s="65" t="s">
        <v>46</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5" t="s">
        <v>47</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5" t="s">
        <v>48</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5" t="s">
        <v>49</v>
      </c>
      <c r="B42" s="15">
        <f>DAY(IF(DAY(JanSun1)=1,JanSun1+22,JanSun1+29))</f>
        <v>24</v>
      </c>
      <c r="C42" s="16"/>
      <c r="D42" s="15">
        <f>DAY(IF(DAY(JanSun1)=1,JanSun1+23,JanSun1+30))</f>
        <v>25</v>
      </c>
      <c r="E42" s="16"/>
      <c r="F42" s="15">
        <f>DAY(IF(DAY(JanSun1)=1,JanSun1+24,JanSun1+31))</f>
        <v>26</v>
      </c>
      <c r="G42" s="16"/>
      <c r="H42" s="15">
        <f>DAY(IF(DAY(JanSun1)=1,JanSun1+25,JanSun1+32))</f>
        <v>27</v>
      </c>
      <c r="I42" s="16"/>
      <c r="J42" s="15">
        <f>DAY(IF(DAY(JanSun1)=1,JanSun1+26,JanSun1+33))</f>
        <v>28</v>
      </c>
      <c r="K42" s="16"/>
      <c r="L42" s="15">
        <f>DAY(IF(DAY(JanSun1)=1,JanSun1+27,JanSun1+34))</f>
        <v>29</v>
      </c>
      <c r="M42" s="16"/>
      <c r="N42" s="15">
        <f>DAY(IF(DAY(JanSun1)=1,JanSun1+28,JanSun1+35))</f>
        <v>30</v>
      </c>
      <c r="O42" s="16"/>
      <c r="P42" s="43"/>
    </row>
    <row r="43" spans="1:16" ht="11.25" customHeight="1" x14ac:dyDescent="0.2">
      <c r="A43" s="65" t="s">
        <v>50</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5" t="s">
        <v>51</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5" t="s">
        <v>52</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5" t="s">
        <v>53</v>
      </c>
      <c r="B51" s="15">
        <f>DAY(IF(DAY(JanSun1)=1,JanSun1+29,JanSun1+36))</f>
        <v>31</v>
      </c>
      <c r="C51" s="14"/>
      <c r="D51" s="15">
        <f>DAY(IF(DAY(JanSun1)=1,JanSun1+30,JanSun1+37))</f>
        <v>1</v>
      </c>
      <c r="E51" s="16"/>
      <c r="F51" s="12">
        <f>DAY(IF(DAY(JanSun1)=1,JanSun1+31,JanSun1+38))</f>
        <v>2</v>
      </c>
      <c r="G51" s="16"/>
      <c r="H51" s="15">
        <f>DAY(IF(DAY(JanSun1)=1,JanSun1+32,JanSun1+39))</f>
        <v>3</v>
      </c>
      <c r="I51" s="16"/>
      <c r="J51" s="15">
        <f>DAY(IF(DAY(JanSun1)=1,JanSun1+33,JanSun1+40))</f>
        <v>4</v>
      </c>
      <c r="K51" s="16"/>
      <c r="L51" s="15">
        <f>DAY(IF(DAY(JanSun1)=1,JanSun1+34,JanSun1+41))</f>
        <v>5</v>
      </c>
      <c r="M51" s="16"/>
      <c r="N51" s="15">
        <f>DAY(IF(DAY(JanSun1)=1,JanSun1+35,JanSun1+42))</f>
        <v>6</v>
      </c>
      <c r="O51" s="16"/>
      <c r="P51" s="43"/>
    </row>
    <row r="52" spans="1:16" ht="11.25" customHeight="1" x14ac:dyDescent="0.2">
      <c r="A52" s="65" t="s">
        <v>54</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5" t="s">
        <v>55</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5" t="s">
        <v>56</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5">
      <c r="A60" s="65" t="s">
        <v>57</v>
      </c>
      <c r="B60" s="71" t="s">
        <v>17</v>
      </c>
      <c r="C60" s="71"/>
      <c r="D60" s="71"/>
      <c r="E60" s="71"/>
      <c r="F60"/>
      <c r="G60" s="4"/>
      <c r="H60"/>
      <c r="I60" s="4"/>
      <c r="J60"/>
      <c r="K60" s="4"/>
      <c r="L60" s="67" t="s">
        <v>15</v>
      </c>
      <c r="M60" s="67"/>
      <c r="N60" s="67" t="s">
        <v>16</v>
      </c>
      <c r="O60" s="67"/>
      <c r="P60"/>
    </row>
    <row r="61" spans="1:16" ht="25.5" customHeight="1" x14ac:dyDescent="0.2">
      <c r="A61" s="65" t="s">
        <v>58</v>
      </c>
      <c r="B61" s="71"/>
      <c r="C61" s="71"/>
      <c r="D61" s="71"/>
      <c r="E61" s="71"/>
      <c r="F61" s="3">
        <f>IFERROR(WEEKDAY(DATEVALUE(B60&amp;" 1, "&amp;Year1)),"")</f>
        <v>2</v>
      </c>
      <c r="G61" s="4"/>
      <c r="H61"/>
      <c r="I61" s="7"/>
      <c r="J61" s="8"/>
      <c r="K61" s="4"/>
      <c r="L61" s="68">
        <f>SUM(P71,P80,P89,P98,P107,P116)</f>
        <v>200</v>
      </c>
      <c r="M61" s="69"/>
      <c r="N61" s="68">
        <f>SUM(P:P)</f>
        <v>200</v>
      </c>
      <c r="O61" s="70"/>
      <c r="P61"/>
    </row>
    <row r="62" spans="1:16" ht="9" customHeight="1" x14ac:dyDescent="0.2">
      <c r="A62" s="65" t="s">
        <v>351</v>
      </c>
      <c r="B62" s="72">
        <v>1</v>
      </c>
      <c r="C62" s="72"/>
      <c r="D62" s="72">
        <v>2</v>
      </c>
      <c r="E62" s="72"/>
      <c r="F62" s="72">
        <v>3</v>
      </c>
      <c r="G62" s="72"/>
      <c r="H62" s="72">
        <v>4</v>
      </c>
      <c r="I62" s="72"/>
      <c r="J62" s="72">
        <v>5</v>
      </c>
      <c r="K62" s="72"/>
      <c r="L62" s="72">
        <v>6</v>
      </c>
      <c r="M62" s="72"/>
      <c r="N62" s="72">
        <v>7</v>
      </c>
      <c r="O62" s="72"/>
      <c r="P62" s="2"/>
    </row>
    <row r="63" spans="1:16" ht="15" customHeight="1" x14ac:dyDescent="0.2">
      <c r="A63" s="65" t="s">
        <v>59</v>
      </c>
      <c r="B63" s="73" t="s">
        <v>0</v>
      </c>
      <c r="C63" s="74"/>
      <c r="D63" s="75" t="s">
        <v>1</v>
      </c>
      <c r="E63" s="76" t="e">
        <f>IF(WEEKDAY(DATEVALUE(Month1&amp;" 1, "&amp;Year1))=COLUMN(#REF!),1,IF(LEN(C63)&gt;0,C63+1,""))</f>
        <v>#VALUE!</v>
      </c>
      <c r="F63" s="74" t="s">
        <v>2</v>
      </c>
      <c r="G63" s="74" t="e">
        <f>IF(WEEKDAY(DATEVALUE(Month1&amp;" 1, "&amp;Year1))=COLUMN(#REF!),1,IF(LEN(E63)&gt;0,E63+1,""))</f>
        <v>#VALUE!</v>
      </c>
      <c r="H63" s="75" t="s">
        <v>3</v>
      </c>
      <c r="I63" s="76" t="e">
        <f>IF(WEEKDAY(DATEVALUE(Month1&amp;" 1, "&amp;Year1))=COLUMN(#REF!),1,IF(LEN(G63)&gt;0,G63+1,""))</f>
        <v>#VALUE!</v>
      </c>
      <c r="J63" s="77" t="s">
        <v>4</v>
      </c>
      <c r="K63" s="78" t="e">
        <f>IF(WEEKDAY(DATEVALUE(Month1&amp;" 1, "&amp;Year1))=COLUMN(#REF!),1,IF(LEN(I63)&gt;0,I63+1,""))</f>
        <v>#VALUE!</v>
      </c>
      <c r="L63" s="79" t="s">
        <v>5</v>
      </c>
      <c r="M63" s="80" t="e">
        <f>IF(WEEKDAY(DATEVALUE(Month1&amp;" 1, "&amp;Year1))=COLUMN(#REF!),1,IF(LEN(K63)&gt;0,K63+1,""))</f>
        <v>#VALUE!</v>
      </c>
      <c r="N63" s="79" t="s">
        <v>6</v>
      </c>
      <c r="O63" s="80" t="e">
        <f>IF(WEEKDAY(DATEVALUE(Month1&amp;" 1, "&amp;Year1))=COLUMN(#REF!),1,IF(LEN(M63)&gt;0,M63+1,""))</f>
        <v>#VALUE!</v>
      </c>
      <c r="P63" s="56" t="s">
        <v>7</v>
      </c>
    </row>
    <row r="64" spans="1:16" ht="15" customHeight="1" x14ac:dyDescent="0.2">
      <c r="A64" s="65" t="s">
        <v>60</v>
      </c>
      <c r="B64" s="17">
        <f>DAY(IF(DAY(FebSun1)=1,FebSun1-6,FebSun1+1))</f>
        <v>31</v>
      </c>
      <c r="C64" s="19"/>
      <c r="D64" s="25">
        <f>DAY(IF(DAY(FebSun1)=1,FebSun1-5,FebSun1+2))</f>
        <v>1</v>
      </c>
      <c r="E64" s="19"/>
      <c r="F64" s="25">
        <f>DAY(IF(DAY(FebSun1)=1,FebSun1-4,FebSun1+3))</f>
        <v>2</v>
      </c>
      <c r="G64" s="19"/>
      <c r="H64" s="25">
        <f>DAY(IF(DAY(FebSun1)=1,FebSun1-3,FebSun1+4))</f>
        <v>3</v>
      </c>
      <c r="I64" s="19"/>
      <c r="J64" s="25">
        <f>DAY(IF(DAY(FebSun1)=1,FebSun1-2,FebSun1+5))</f>
        <v>4</v>
      </c>
      <c r="K64" s="19"/>
      <c r="L64" s="25">
        <f>DAY(IF(DAY(FebSun1)=1,FebSun1-1,FebSun1+6))</f>
        <v>5</v>
      </c>
      <c r="M64" s="19"/>
      <c r="N64" s="32">
        <f>DAY(IF(DAY(FebSun1)=1,FebSun1,FebSun1+7))</f>
        <v>6</v>
      </c>
      <c r="O64" s="18"/>
      <c r="P64" s="39"/>
    </row>
    <row r="65" spans="1:16" ht="11.25" customHeight="1" x14ac:dyDescent="0.2">
      <c r="A65" s="65" t="s">
        <v>61</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5" t="s">
        <v>62</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5" t="s">
        <v>63</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5" t="s">
        <v>64</v>
      </c>
      <c r="B73" s="15">
        <f>N64+1</f>
        <v>7</v>
      </c>
      <c r="C73" s="16"/>
      <c r="D73" s="15">
        <f>B73+1</f>
        <v>8</v>
      </c>
      <c r="E73" s="16"/>
      <c r="F73" s="15">
        <f>D73+1</f>
        <v>9</v>
      </c>
      <c r="G73" s="16"/>
      <c r="H73" s="15">
        <f>F73+1</f>
        <v>10</v>
      </c>
      <c r="I73" s="16"/>
      <c r="J73" s="15">
        <f>H73+1</f>
        <v>11</v>
      </c>
      <c r="K73" s="16"/>
      <c r="L73" s="15">
        <f>J73+1</f>
        <v>12</v>
      </c>
      <c r="M73" s="16"/>
      <c r="N73" s="15">
        <f>L73+1</f>
        <v>13</v>
      </c>
      <c r="O73" s="16"/>
      <c r="P73" s="41"/>
    </row>
    <row r="74" spans="1:16" ht="11.25" customHeight="1" x14ac:dyDescent="0.2">
      <c r="A74" s="65" t="s">
        <v>65</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5" t="s">
        <v>66</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5" t="s">
        <v>67</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5" t="s">
        <v>68</v>
      </c>
      <c r="B82" s="15">
        <f>N73+1</f>
        <v>14</v>
      </c>
      <c r="C82" s="16"/>
      <c r="D82" s="15">
        <f>B82+1</f>
        <v>15</v>
      </c>
      <c r="E82" s="16"/>
      <c r="F82" s="15">
        <f>D82+1</f>
        <v>16</v>
      </c>
      <c r="G82" s="16"/>
      <c r="H82" s="15">
        <f>F82+1</f>
        <v>17</v>
      </c>
      <c r="I82" s="16"/>
      <c r="J82" s="15">
        <f>H82+1</f>
        <v>18</v>
      </c>
      <c r="K82" s="16"/>
      <c r="L82" s="15">
        <f>J82+1</f>
        <v>19</v>
      </c>
      <c r="M82" s="16"/>
      <c r="N82" s="15">
        <f>L82+1</f>
        <v>20</v>
      </c>
      <c r="O82" s="16"/>
      <c r="P82" s="42"/>
    </row>
    <row r="83" spans="1:16" ht="11.25" customHeight="1" x14ac:dyDescent="0.2">
      <c r="A83" s="65" t="s">
        <v>69</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5" t="s">
        <v>70</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5" t="s">
        <v>71</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5" t="s">
        <v>72</v>
      </c>
      <c r="B91" s="15">
        <f>N82+1</f>
        <v>21</v>
      </c>
      <c r="C91" s="16"/>
      <c r="D91" s="15">
        <f>B91+1</f>
        <v>22</v>
      </c>
      <c r="E91" s="16"/>
      <c r="F91" s="15">
        <f>D91+1</f>
        <v>23</v>
      </c>
      <c r="G91" s="16"/>
      <c r="H91" s="15">
        <f>F91+1</f>
        <v>24</v>
      </c>
      <c r="I91" s="16"/>
      <c r="J91" s="15">
        <f>H91+1</f>
        <v>25</v>
      </c>
      <c r="K91" s="16"/>
      <c r="L91" s="15">
        <f>J91+1</f>
        <v>26</v>
      </c>
      <c r="M91" s="16"/>
      <c r="N91" s="15">
        <f>L91+1</f>
        <v>27</v>
      </c>
      <c r="O91" s="16"/>
      <c r="P91" s="42"/>
    </row>
    <row r="92" spans="1:16" ht="11.25" customHeight="1" x14ac:dyDescent="0.2">
      <c r="A92" s="65" t="s">
        <v>73</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5" t="s">
        <v>74</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5" t="s">
        <v>75</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5" t="s">
        <v>76</v>
      </c>
      <c r="B100" s="15">
        <f>DAY(IF(DAY(FebSun1)=1,FebSun1+22,FebSun1+29))</f>
        <v>28</v>
      </c>
      <c r="C100" s="16"/>
      <c r="D100" s="15">
        <f>DAY(IF(DAY(FebSun1)=1,FebSun1+23,FebSun1+30))</f>
        <v>1</v>
      </c>
      <c r="E100" s="16"/>
      <c r="F100" s="15">
        <f>DAY(IF(DAY(FebSun1)=1,FebSun1+24,FebSun1+31))</f>
        <v>2</v>
      </c>
      <c r="G100" s="16"/>
      <c r="H100" s="15">
        <f>DAY(IF(DAY(FebSun1)=1,FebSun1+25,FebSun1+32))</f>
        <v>3</v>
      </c>
      <c r="I100" s="16"/>
      <c r="J100" s="15">
        <f>DAY(IF(DAY(FebSun1)=1,FebSun1+26,FebSun1+33))</f>
        <v>4</v>
      </c>
      <c r="K100" s="16"/>
      <c r="L100" s="15">
        <f>DAY(IF(DAY(FebSun1)=1,FebSun1+27,FebSun1+34))</f>
        <v>5</v>
      </c>
      <c r="M100" s="16"/>
      <c r="N100" s="15">
        <f>DAY(IF(DAY(FebSun1)=1,FebSun1+28,FebSun1+35))</f>
        <v>6</v>
      </c>
      <c r="O100" s="16"/>
      <c r="P100" s="43"/>
    </row>
    <row r="101" spans="1:16" ht="11.25" customHeight="1" x14ac:dyDescent="0.2">
      <c r="A101" s="65" t="s">
        <v>77</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5" t="s">
        <v>78</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5" t="s">
        <v>79</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5" t="s">
        <v>80</v>
      </c>
      <c r="B109" s="15">
        <f>DAY(IF(DAY(FebSun1)=1,FebSun1+29,FebSun1+36))</f>
        <v>7</v>
      </c>
      <c r="C109" s="14"/>
      <c r="D109" s="15">
        <f>DAY(IF(DAY(FebSun1)=1,FebSun1+30,FebSun1+37))</f>
        <v>8</v>
      </c>
      <c r="E109" s="16"/>
      <c r="F109" s="12">
        <f>DAY(IF(DAY(FebSun1)=1,FebSun1+31,FebSun1+38))</f>
        <v>9</v>
      </c>
      <c r="G109" s="16"/>
      <c r="H109" s="15">
        <f>DAY(IF(DAY(FebSun1)=1,FebSun1+32,FebSun1+39))</f>
        <v>10</v>
      </c>
      <c r="I109" s="16"/>
      <c r="J109" s="15">
        <f>DAY(IF(DAY(FebSun1)=1,FebSun1+33,FebSun1+40))</f>
        <v>11</v>
      </c>
      <c r="K109" s="16"/>
      <c r="L109" s="15">
        <f>DAY(IF(DAY(FebSun1)=1,FebSun1+34,FebSun1+41))</f>
        <v>12</v>
      </c>
      <c r="M109" s="16"/>
      <c r="N109" s="15">
        <f>DAY(IF(DAY(FebSun1)=1,FebSun1+35,FebSun1+42))</f>
        <v>13</v>
      </c>
      <c r="O109" s="16"/>
      <c r="P109" s="43"/>
    </row>
    <row r="110" spans="1:16" ht="11.25" customHeight="1" x14ac:dyDescent="0.2">
      <c r="A110" s="65" t="s">
        <v>81</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5" t="s">
        <v>82</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5" t="s">
        <v>83</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SUMIF(B109:N109,"&gt;="&amp;15,C116:O116)</f>
        <v>0</v>
      </c>
    </row>
    <row r="117" spans="1:16" ht="17.25" customHeight="1" x14ac:dyDescent="0.2"/>
    <row r="118" spans="1:16" ht="12" customHeight="1" x14ac:dyDescent="0.25">
      <c r="A118" s="65" t="s">
        <v>93</v>
      </c>
      <c r="B118" s="81" t="s">
        <v>18</v>
      </c>
      <c r="C118" s="81"/>
      <c r="D118" s="81"/>
      <c r="E118" s="81"/>
      <c r="F118"/>
      <c r="G118" s="4"/>
      <c r="H118"/>
      <c r="I118" s="4"/>
      <c r="J118"/>
      <c r="K118" s="4"/>
      <c r="L118" s="67" t="s">
        <v>15</v>
      </c>
      <c r="M118" s="67"/>
      <c r="N118" s="67" t="s">
        <v>16</v>
      </c>
      <c r="O118" s="67"/>
      <c r="P118"/>
    </row>
    <row r="119" spans="1:16" ht="25.5" customHeight="1" x14ac:dyDescent="0.2">
      <c r="A119" s="65" t="s">
        <v>94</v>
      </c>
      <c r="B119" s="81"/>
      <c r="C119" s="81"/>
      <c r="D119" s="81"/>
      <c r="E119" s="81"/>
      <c r="F119" s="3">
        <f>IFERROR(WEEKDAY(DATEVALUE(B118&amp;" 1, "&amp;Year1)),"")</f>
        <v>2</v>
      </c>
      <c r="G119" s="4"/>
      <c r="H119"/>
      <c r="I119" s="7"/>
      <c r="J119" s="8"/>
      <c r="K119" s="4"/>
      <c r="L119" s="68">
        <f>SUM(P129,P138,P147,P156,P165,P174)</f>
        <v>0</v>
      </c>
      <c r="M119" s="69"/>
      <c r="N119" s="68">
        <f>SUM(P:P)</f>
        <v>200</v>
      </c>
      <c r="O119" s="70"/>
      <c r="P119"/>
    </row>
    <row r="120" spans="1:16" ht="9" customHeight="1" x14ac:dyDescent="0.2">
      <c r="A120" s="65" t="s">
        <v>352</v>
      </c>
      <c r="B120" s="72">
        <v>1</v>
      </c>
      <c r="C120" s="72"/>
      <c r="D120" s="72">
        <v>2</v>
      </c>
      <c r="E120" s="72"/>
      <c r="F120" s="72">
        <v>3</v>
      </c>
      <c r="G120" s="72"/>
      <c r="H120" s="72">
        <v>4</v>
      </c>
      <c r="I120" s="72"/>
      <c r="J120" s="72">
        <v>5</v>
      </c>
      <c r="K120" s="72"/>
      <c r="L120" s="72">
        <v>6</v>
      </c>
      <c r="M120" s="72"/>
      <c r="N120" s="72">
        <v>7</v>
      </c>
      <c r="O120" s="72"/>
      <c r="P120" s="2"/>
    </row>
    <row r="121" spans="1:16" ht="15" customHeight="1" x14ac:dyDescent="0.2">
      <c r="A121" s="65" t="s">
        <v>115</v>
      </c>
      <c r="B121" s="82" t="s">
        <v>0</v>
      </c>
      <c r="C121" s="83"/>
      <c r="D121" s="84" t="s">
        <v>1</v>
      </c>
      <c r="E121" s="85" t="e">
        <f>IF(WEEKDAY(DATEVALUE(Month1&amp;" 1, "&amp;Year1))=COLUMN(#REF!),1,IF(LEN(C121)&gt;0,C121+1,""))</f>
        <v>#VALUE!</v>
      </c>
      <c r="F121" s="83" t="s">
        <v>2</v>
      </c>
      <c r="G121" s="83" t="e">
        <f>IF(WEEKDAY(DATEVALUE(Month1&amp;" 1, "&amp;Year1))=COLUMN(#REF!),1,IF(LEN(E121)&gt;0,E121+1,""))</f>
        <v>#VALUE!</v>
      </c>
      <c r="H121" s="84" t="s">
        <v>3</v>
      </c>
      <c r="I121" s="85" t="e">
        <f>IF(WEEKDAY(DATEVALUE(Month1&amp;" 1, "&amp;Year1))=COLUMN(#REF!),1,IF(LEN(G121)&gt;0,G121+1,""))</f>
        <v>#VALUE!</v>
      </c>
      <c r="J121" s="86" t="s">
        <v>4</v>
      </c>
      <c r="K121" s="87" t="e">
        <f>IF(WEEKDAY(DATEVALUE(Month1&amp;" 1, "&amp;Year1))=COLUMN(#REF!),1,IF(LEN(I121)&gt;0,I121+1,""))</f>
        <v>#VALUE!</v>
      </c>
      <c r="L121" s="88" t="s">
        <v>5</v>
      </c>
      <c r="M121" s="89" t="e">
        <f>IF(WEEKDAY(DATEVALUE(Month1&amp;" 1, "&amp;Year1))=COLUMN(#REF!),1,IF(LEN(K121)&gt;0,K121+1,""))</f>
        <v>#VALUE!</v>
      </c>
      <c r="N121" s="88" t="s">
        <v>6</v>
      </c>
      <c r="O121" s="89" t="e">
        <f>IF(WEEKDAY(DATEVALUE(Month1&amp;" 1, "&amp;Year1))=COLUMN(#REF!),1,IF(LEN(M121)&gt;0,M121+1,""))</f>
        <v>#VALUE!</v>
      </c>
      <c r="P121" s="64" t="s">
        <v>7</v>
      </c>
    </row>
    <row r="122" spans="1:16" ht="15" customHeight="1" x14ac:dyDescent="0.2">
      <c r="A122" s="65" t="s">
        <v>113</v>
      </c>
      <c r="B122" s="17">
        <f>DAY(IF(DAY(MarSun1)=1,MarSun1-6,MarSun1+1))</f>
        <v>28</v>
      </c>
      <c r="C122" s="19"/>
      <c r="D122" s="25">
        <f>DAY(IF(DAY(MarSun1)=1,MarSun1-5,MarSun1+2))</f>
        <v>1</v>
      </c>
      <c r="E122" s="19"/>
      <c r="F122" s="25">
        <f>DAY(IF(DAY(MarSun1)=1,MarSun1-4,MarSun1+3))</f>
        <v>2</v>
      </c>
      <c r="G122" s="19"/>
      <c r="H122" s="25">
        <f>DAY(IF(DAY(MarSun1)=1,MarSun1-3,MarSun1+4))</f>
        <v>3</v>
      </c>
      <c r="I122" s="19"/>
      <c r="J122" s="25">
        <f>DAY(IF(DAY(MarSun1)=1,MarSun1-2,MarSun1+5))</f>
        <v>4</v>
      </c>
      <c r="K122" s="19"/>
      <c r="L122" s="25">
        <f>DAY(IF(DAY(MarSun1)=1,MarSun1-1,MarSun1+6))</f>
        <v>5</v>
      </c>
      <c r="M122" s="19"/>
      <c r="N122" s="32">
        <f>DAY(IF(DAY(MarSun1)=1,MarSun1,MarSun1+7))</f>
        <v>6</v>
      </c>
      <c r="O122" s="18"/>
      <c r="P122" s="39"/>
    </row>
    <row r="123" spans="1:16" ht="11.25" customHeight="1" x14ac:dyDescent="0.2">
      <c r="A123" s="65" t="s">
        <v>181</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5" t="s">
        <v>182</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5" t="s">
        <v>348</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6" t="s">
        <v>239</v>
      </c>
      <c r="B131" s="15">
        <f>N122+1</f>
        <v>7</v>
      </c>
      <c r="C131" s="16"/>
      <c r="D131" s="15">
        <f>B131+1</f>
        <v>8</v>
      </c>
      <c r="E131" s="16"/>
      <c r="F131" s="15">
        <f>D131+1</f>
        <v>9</v>
      </c>
      <c r="G131" s="16"/>
      <c r="H131" s="15">
        <f>F131+1</f>
        <v>10</v>
      </c>
      <c r="I131" s="16"/>
      <c r="J131" s="15">
        <f>H131+1</f>
        <v>11</v>
      </c>
      <c r="K131" s="16"/>
      <c r="L131" s="15">
        <f>J131+1</f>
        <v>12</v>
      </c>
      <c r="M131" s="16"/>
      <c r="N131" s="15">
        <f>L131+1</f>
        <v>13</v>
      </c>
      <c r="O131" s="16"/>
      <c r="P131" s="41"/>
    </row>
    <row r="132" spans="1:16" ht="11.25" customHeight="1" x14ac:dyDescent="0.2">
      <c r="A132" s="65" t="s">
        <v>180</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5" t="s">
        <v>183</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5" t="s">
        <v>347</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5" t="s">
        <v>240</v>
      </c>
      <c r="B140" s="15">
        <f>N131+1</f>
        <v>14</v>
      </c>
      <c r="C140" s="16"/>
      <c r="D140" s="15">
        <f>B140+1</f>
        <v>15</v>
      </c>
      <c r="E140" s="16"/>
      <c r="F140" s="15">
        <f>D140+1</f>
        <v>16</v>
      </c>
      <c r="G140" s="16"/>
      <c r="H140" s="15">
        <f>F140+1</f>
        <v>17</v>
      </c>
      <c r="I140" s="16"/>
      <c r="J140" s="15">
        <f>H140+1</f>
        <v>18</v>
      </c>
      <c r="K140" s="16"/>
      <c r="L140" s="15">
        <f>J140+1</f>
        <v>19</v>
      </c>
      <c r="M140" s="16"/>
      <c r="N140" s="15">
        <f>L140+1</f>
        <v>20</v>
      </c>
      <c r="O140" s="16"/>
      <c r="P140" s="42"/>
    </row>
    <row r="141" spans="1:16" ht="11.25" customHeight="1" x14ac:dyDescent="0.2">
      <c r="A141" s="65" t="s">
        <v>179</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5" t="s">
        <v>184</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5" t="s">
        <v>346</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5" t="s">
        <v>241</v>
      </c>
      <c r="B149" s="15">
        <f>N140+1</f>
        <v>21</v>
      </c>
      <c r="C149" s="16"/>
      <c r="D149" s="15">
        <f>B149+1</f>
        <v>22</v>
      </c>
      <c r="E149" s="16"/>
      <c r="F149" s="15">
        <f>D149+1</f>
        <v>23</v>
      </c>
      <c r="G149" s="16"/>
      <c r="H149" s="15">
        <f>F149+1</f>
        <v>24</v>
      </c>
      <c r="I149" s="16"/>
      <c r="J149" s="15">
        <f>H149+1</f>
        <v>25</v>
      </c>
      <c r="K149" s="16"/>
      <c r="L149" s="15">
        <f>J149+1</f>
        <v>26</v>
      </c>
      <c r="M149" s="16"/>
      <c r="N149" s="15">
        <f>L149+1</f>
        <v>27</v>
      </c>
      <c r="O149" s="16"/>
      <c r="P149" s="42"/>
    </row>
    <row r="150" spans="1:16" ht="11.25" customHeight="1" x14ac:dyDescent="0.2">
      <c r="A150" s="65" t="s">
        <v>178</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5" t="s">
        <v>185</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5" t="s">
        <v>345</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5" t="s">
        <v>242</v>
      </c>
      <c r="B158" s="15">
        <f>DAY(IF(DAY(MarSun1)=1,MarSun1+22,MarSun1+29))</f>
        <v>28</v>
      </c>
      <c r="C158" s="16"/>
      <c r="D158" s="15">
        <f>DAY(IF(DAY(MarSun1)=1,MarSun1+23,MarSun1+30))</f>
        <v>29</v>
      </c>
      <c r="E158" s="16"/>
      <c r="F158" s="15">
        <f>DAY(IF(DAY(MarSun1)=1,MarSun1+24,MarSun1+31))</f>
        <v>30</v>
      </c>
      <c r="G158" s="16"/>
      <c r="H158" s="15">
        <f>DAY(IF(DAY(MarSun1)=1,MarSun1+25,MarSun1+32))</f>
        <v>31</v>
      </c>
      <c r="I158" s="16"/>
      <c r="J158" s="15">
        <f>DAY(IF(DAY(MarSun1)=1,MarSun1+26,MarSun1+33))</f>
        <v>1</v>
      </c>
      <c r="K158" s="16"/>
      <c r="L158" s="15">
        <f>DAY(IF(DAY(MarSun1)=1,MarSun1+27,MarSun1+34))</f>
        <v>2</v>
      </c>
      <c r="M158" s="16"/>
      <c r="N158" s="15">
        <f>DAY(IF(DAY(MarSun1)=1,MarSun1+28,MarSun1+35))</f>
        <v>3</v>
      </c>
      <c r="O158" s="16"/>
      <c r="P158" s="43"/>
    </row>
    <row r="159" spans="1:16" ht="11.25" customHeight="1" x14ac:dyDescent="0.2">
      <c r="A159" s="65" t="s">
        <v>177</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5" t="s">
        <v>186</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5" t="s">
        <v>344</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5" t="s">
        <v>243</v>
      </c>
      <c r="B167" s="15">
        <f>DAY(IF(DAY(MarSun1)=1,MarSun1+29,MarSun1+36))</f>
        <v>4</v>
      </c>
      <c r="C167" s="14"/>
      <c r="D167" s="15">
        <f>DAY(IF(DAY(MarSun1)=1,MarSun1+30,MarSun1+37))</f>
        <v>5</v>
      </c>
      <c r="E167" s="16"/>
      <c r="F167" s="12">
        <f>DAY(IF(DAY(MarSun1)=1,MarSun1+31,MarSun1+38))</f>
        <v>6</v>
      </c>
      <c r="G167" s="16"/>
      <c r="H167" s="15">
        <f>DAY(IF(DAY(MarSun1)=1,MarSun1+32,MarSun1+39))</f>
        <v>7</v>
      </c>
      <c r="I167" s="16"/>
      <c r="J167" s="15">
        <f>DAY(IF(DAY(MarSun1)=1,MarSun1+33,MarSun1+40))</f>
        <v>8</v>
      </c>
      <c r="K167" s="16"/>
      <c r="L167" s="15">
        <f>DAY(IF(DAY(MarSun1)=1,MarSun1+34,MarSun1+41))</f>
        <v>9</v>
      </c>
      <c r="M167" s="16"/>
      <c r="N167" s="15">
        <f>DAY(IF(DAY(MarSun1)=1,MarSun1+35,MarSun1+42))</f>
        <v>10</v>
      </c>
      <c r="O167" s="16"/>
      <c r="P167" s="43"/>
    </row>
    <row r="168" spans="1:16" ht="11.25" customHeight="1" x14ac:dyDescent="0.2">
      <c r="A168" s="65" t="s">
        <v>176</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5" t="s">
        <v>187</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5" t="s">
        <v>343</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SUMIF(B167:N167,"&gt;="&amp;15,C174:O174)</f>
        <v>0</v>
      </c>
    </row>
    <row r="175" spans="1:16" ht="17.25" customHeight="1" x14ac:dyDescent="0.2"/>
    <row r="176" spans="1:16" ht="12" customHeight="1" x14ac:dyDescent="0.25">
      <c r="A176" s="65" t="s">
        <v>92</v>
      </c>
      <c r="B176" s="81" t="s">
        <v>19</v>
      </c>
      <c r="C176" s="81"/>
      <c r="D176" s="81"/>
      <c r="E176" s="81"/>
      <c r="F176"/>
      <c r="G176" s="4"/>
      <c r="H176"/>
      <c r="I176" s="4"/>
      <c r="J176"/>
      <c r="K176" s="4"/>
      <c r="L176" s="67" t="s">
        <v>15</v>
      </c>
      <c r="M176" s="67"/>
      <c r="N176" s="67" t="s">
        <v>16</v>
      </c>
      <c r="O176" s="67"/>
      <c r="P176"/>
    </row>
    <row r="177" spans="1:16" ht="25.5" customHeight="1" x14ac:dyDescent="0.2">
      <c r="A177" s="65" t="s">
        <v>95</v>
      </c>
      <c r="B177" s="81"/>
      <c r="C177" s="81"/>
      <c r="D177" s="81"/>
      <c r="E177" s="81"/>
      <c r="F177" s="3">
        <f>IFERROR(WEEKDAY(DATEVALUE(B176&amp;" 1, "&amp;Year1)),"")</f>
        <v>5</v>
      </c>
      <c r="G177" s="4"/>
      <c r="H177"/>
      <c r="I177" s="7"/>
      <c r="J177" s="8"/>
      <c r="K177" s="4"/>
      <c r="L177" s="68">
        <f>SUM(P187,P196,P205,P214,P223,P232)</f>
        <v>0</v>
      </c>
      <c r="M177" s="69"/>
      <c r="N177" s="68">
        <f>SUM(P:P)</f>
        <v>200</v>
      </c>
      <c r="O177" s="70"/>
      <c r="P177"/>
    </row>
    <row r="178" spans="1:16" ht="9" customHeight="1" x14ac:dyDescent="0.2">
      <c r="A178" s="65" t="s">
        <v>353</v>
      </c>
      <c r="B178" s="72">
        <v>1</v>
      </c>
      <c r="C178" s="72"/>
      <c r="D178" s="72">
        <v>2</v>
      </c>
      <c r="E178" s="72"/>
      <c r="F178" s="72">
        <v>3</v>
      </c>
      <c r="G178" s="72"/>
      <c r="H178" s="72">
        <v>4</v>
      </c>
      <c r="I178" s="72"/>
      <c r="J178" s="72">
        <v>5</v>
      </c>
      <c r="K178" s="72"/>
      <c r="L178" s="72">
        <v>6</v>
      </c>
      <c r="M178" s="72"/>
      <c r="N178" s="72">
        <v>7</v>
      </c>
      <c r="O178" s="72"/>
      <c r="P178" s="2"/>
    </row>
    <row r="179" spans="1:16" ht="15" customHeight="1" x14ac:dyDescent="0.2">
      <c r="A179" s="65" t="s">
        <v>114</v>
      </c>
      <c r="B179" s="82" t="s">
        <v>0</v>
      </c>
      <c r="C179" s="83"/>
      <c r="D179" s="84" t="s">
        <v>1</v>
      </c>
      <c r="E179" s="85" t="e">
        <f>IF(WEEKDAY(DATEVALUE(Month1&amp;" 1, "&amp;Year1))=COLUMN(#REF!),1,IF(LEN(C179)&gt;0,C179+1,""))</f>
        <v>#VALUE!</v>
      </c>
      <c r="F179" s="83" t="s">
        <v>2</v>
      </c>
      <c r="G179" s="83" t="e">
        <f>IF(WEEKDAY(DATEVALUE(Month1&amp;" 1, "&amp;Year1))=COLUMN(#REF!),1,IF(LEN(E179)&gt;0,E179+1,""))</f>
        <v>#VALUE!</v>
      </c>
      <c r="H179" s="84" t="s">
        <v>3</v>
      </c>
      <c r="I179" s="85" t="e">
        <f>IF(WEEKDAY(DATEVALUE(Month1&amp;" 1, "&amp;Year1))=COLUMN(#REF!),1,IF(LEN(G179)&gt;0,G179+1,""))</f>
        <v>#VALUE!</v>
      </c>
      <c r="J179" s="86" t="s">
        <v>4</v>
      </c>
      <c r="K179" s="87" t="e">
        <f>IF(WEEKDAY(DATEVALUE(Month1&amp;" 1, "&amp;Year1))=COLUMN(#REF!),1,IF(LEN(I179)&gt;0,I179+1,""))</f>
        <v>#VALUE!</v>
      </c>
      <c r="L179" s="88" t="s">
        <v>5</v>
      </c>
      <c r="M179" s="89" t="e">
        <f>IF(WEEKDAY(DATEVALUE(Month1&amp;" 1, "&amp;Year1))=COLUMN(#REF!),1,IF(LEN(K179)&gt;0,K179+1,""))</f>
        <v>#VALUE!</v>
      </c>
      <c r="N179" s="88" t="s">
        <v>6</v>
      </c>
      <c r="O179" s="89" t="e">
        <f>IF(WEEKDAY(DATEVALUE(Month1&amp;" 1, "&amp;Year1))=COLUMN(#REF!),1,IF(LEN(M179)&gt;0,M179+1,""))</f>
        <v>#VALUE!</v>
      </c>
      <c r="P179" s="64" t="s">
        <v>7</v>
      </c>
    </row>
    <row r="180" spans="1:16" ht="15" customHeight="1" x14ac:dyDescent="0.2">
      <c r="A180" s="65" t="s">
        <v>354</v>
      </c>
      <c r="B180" s="17">
        <f>DAY(IF(DAY(AprSun1)=1,AprSun1-6,AprSun1+1))</f>
        <v>28</v>
      </c>
      <c r="C180" s="19"/>
      <c r="D180" s="25">
        <f>DAY(IF(DAY(AprSun1)=1,AprSun1-5,AprSun1+2))</f>
        <v>29</v>
      </c>
      <c r="E180" s="19"/>
      <c r="F180" s="25">
        <f>DAY(IF(DAY(AprSun1)=1,AprSun1-4,AprSun1+3))</f>
        <v>30</v>
      </c>
      <c r="G180" s="19"/>
      <c r="H180" s="25">
        <f>DAY(IF(DAY(AprSun1)=1,AprSun1-3,AprSun1+4))</f>
        <v>31</v>
      </c>
      <c r="I180" s="19"/>
      <c r="J180" s="25">
        <f>DAY(IF(DAY(AprSun1)=1,AprSun1-2,AprSun1+5))</f>
        <v>1</v>
      </c>
      <c r="K180" s="19"/>
      <c r="L180" s="25">
        <f>DAY(IF(DAY(AprSun1)=1,AprSun1-1,AprSun1+6))</f>
        <v>2</v>
      </c>
      <c r="M180" s="19"/>
      <c r="N180" s="32">
        <f>DAY(IF(DAY(AprSun1)=1,AprSun1,AprSun1+7))</f>
        <v>3</v>
      </c>
      <c r="O180" s="18"/>
      <c r="P180" s="39"/>
    </row>
    <row r="181" spans="1:16" ht="11.25" customHeight="1" x14ac:dyDescent="0.2">
      <c r="A181" s="65" t="s">
        <v>175</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5" t="s">
        <v>188</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5" t="s">
        <v>342</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5" t="s">
        <v>244</v>
      </c>
      <c r="B189" s="15">
        <f>N180+1</f>
        <v>4</v>
      </c>
      <c r="C189" s="16"/>
      <c r="D189" s="15">
        <f>B189+1</f>
        <v>5</v>
      </c>
      <c r="E189" s="16"/>
      <c r="F189" s="15">
        <f>D189+1</f>
        <v>6</v>
      </c>
      <c r="G189" s="16"/>
      <c r="H189" s="15">
        <f>F189+1</f>
        <v>7</v>
      </c>
      <c r="I189" s="16"/>
      <c r="J189" s="15">
        <f>H189+1</f>
        <v>8</v>
      </c>
      <c r="K189" s="16"/>
      <c r="L189" s="15">
        <f>J189+1</f>
        <v>9</v>
      </c>
      <c r="M189" s="16"/>
      <c r="N189" s="15">
        <f>L189+1</f>
        <v>10</v>
      </c>
      <c r="O189" s="16"/>
      <c r="P189" s="41"/>
    </row>
    <row r="190" spans="1:16" ht="11.25" customHeight="1" x14ac:dyDescent="0.2">
      <c r="A190" s="65" t="s">
        <v>174</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5" t="s">
        <v>189</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5" t="s">
        <v>341</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5" t="s">
        <v>245</v>
      </c>
      <c r="B198" s="15">
        <f>N189+1</f>
        <v>11</v>
      </c>
      <c r="C198" s="16"/>
      <c r="D198" s="15">
        <f>B198+1</f>
        <v>12</v>
      </c>
      <c r="E198" s="16"/>
      <c r="F198" s="15">
        <f>D198+1</f>
        <v>13</v>
      </c>
      <c r="G198" s="16"/>
      <c r="H198" s="15">
        <f>F198+1</f>
        <v>14</v>
      </c>
      <c r="I198" s="16"/>
      <c r="J198" s="15">
        <f>H198+1</f>
        <v>15</v>
      </c>
      <c r="K198" s="16"/>
      <c r="L198" s="15">
        <f>J198+1</f>
        <v>16</v>
      </c>
      <c r="M198" s="16"/>
      <c r="N198" s="15">
        <f>L198+1</f>
        <v>17</v>
      </c>
      <c r="O198" s="16"/>
      <c r="P198" s="42"/>
    </row>
    <row r="199" spans="1:16" ht="11.25" customHeight="1" x14ac:dyDescent="0.2">
      <c r="A199" s="65" t="s">
        <v>173</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5" t="s">
        <v>190</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5" t="s">
        <v>340</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5" t="s">
        <v>246</v>
      </c>
      <c r="B207" s="15">
        <f>N198+1</f>
        <v>18</v>
      </c>
      <c r="C207" s="16"/>
      <c r="D207" s="15">
        <f>B207+1</f>
        <v>19</v>
      </c>
      <c r="E207" s="16"/>
      <c r="F207" s="15">
        <f>D207+1</f>
        <v>20</v>
      </c>
      <c r="G207" s="16"/>
      <c r="H207" s="15">
        <f>F207+1</f>
        <v>21</v>
      </c>
      <c r="I207" s="16"/>
      <c r="J207" s="15">
        <f>H207+1</f>
        <v>22</v>
      </c>
      <c r="K207" s="16"/>
      <c r="L207" s="15">
        <f>J207+1</f>
        <v>23</v>
      </c>
      <c r="M207" s="16"/>
      <c r="N207" s="15">
        <f>L207+1</f>
        <v>24</v>
      </c>
      <c r="O207" s="16"/>
      <c r="P207" s="42"/>
    </row>
    <row r="208" spans="1:16" ht="11.25" customHeight="1" x14ac:dyDescent="0.2">
      <c r="A208" s="65" t="s">
        <v>172</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5" t="s">
        <v>191</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5" t="s">
        <v>339</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5" t="s">
        <v>247</v>
      </c>
      <c r="B216" s="15">
        <f>DAY(IF(DAY(AprSun1)=1,AprSun1+22,AprSun1+29))</f>
        <v>25</v>
      </c>
      <c r="C216" s="16"/>
      <c r="D216" s="15">
        <f>DAY(IF(DAY(AprSun1)=1,AprSun1+23,AprSun1+30))</f>
        <v>26</v>
      </c>
      <c r="E216" s="16"/>
      <c r="F216" s="15">
        <f>DAY(IF(DAY(AprSun1)=1,AprSun1+24,AprSun1+31))</f>
        <v>27</v>
      </c>
      <c r="G216" s="16"/>
      <c r="H216" s="15">
        <f>DAY(IF(DAY(AprSun1)=1,AprSun1+25,AprSun1+32))</f>
        <v>28</v>
      </c>
      <c r="I216" s="16"/>
      <c r="J216" s="15">
        <f>DAY(IF(DAY(AprSun1)=1,AprSun1+26,AprSun1+33))</f>
        <v>29</v>
      </c>
      <c r="K216" s="16"/>
      <c r="L216" s="15">
        <f>DAY(IF(DAY(AprSun1)=1,AprSun1+27,AprSun1+34))</f>
        <v>30</v>
      </c>
      <c r="M216" s="16"/>
      <c r="N216" s="15">
        <f>DAY(IF(DAY(AprSun1)=1,AprSun1+28,AprSun1+35))</f>
        <v>1</v>
      </c>
      <c r="O216" s="16"/>
      <c r="P216" s="43"/>
    </row>
    <row r="217" spans="1:16" ht="11.25" customHeight="1" x14ac:dyDescent="0.2">
      <c r="A217" s="65" t="s">
        <v>171</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5" t="s">
        <v>355</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5" t="s">
        <v>338</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5" t="s">
        <v>248</v>
      </c>
      <c r="B225" s="15">
        <f>DAY(IF(DAY(AprSun1)=1,AprSun1+29,AprSun1+36))</f>
        <v>2</v>
      </c>
      <c r="C225" s="14"/>
      <c r="D225" s="15">
        <f>DAY(IF(DAY(AprSun1)=1,AprSun1+30,AprSun1+37))</f>
        <v>3</v>
      </c>
      <c r="E225" s="16"/>
      <c r="F225" s="12">
        <f>DAY(IF(DAY(AprSun1)=1,AprSun1+31,AprSun1+38))</f>
        <v>4</v>
      </c>
      <c r="G225" s="16"/>
      <c r="H225" s="15">
        <f>DAY(IF(DAY(AprSun1)=1,AprSun1+32,AprSun1+39))</f>
        <v>5</v>
      </c>
      <c r="I225" s="16"/>
      <c r="J225" s="15">
        <f>DAY(IF(DAY(AprSun1)=1,AprSun1+33,AprSun1+40))</f>
        <v>6</v>
      </c>
      <c r="K225" s="16"/>
      <c r="L225" s="15">
        <f>DAY(IF(DAY(AprSun1)=1,AprSun1+34,AprSun1+41))</f>
        <v>7</v>
      </c>
      <c r="M225" s="16"/>
      <c r="N225" s="15">
        <f>DAY(IF(DAY(AprSun1)=1,AprSun1+35,AprSun1+42))</f>
        <v>8</v>
      </c>
      <c r="O225" s="16"/>
      <c r="P225" s="43"/>
    </row>
    <row r="226" spans="1:16" ht="11.25" customHeight="1" x14ac:dyDescent="0.2">
      <c r="A226" s="65" t="s">
        <v>170</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5" t="s">
        <v>192</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5" t="s">
        <v>337</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SUMIF(B225:N225,"&gt;="&amp;15,C232:O232)</f>
        <v>0</v>
      </c>
    </row>
    <row r="233" spans="1:16" ht="17.25" customHeight="1" x14ac:dyDescent="0.2"/>
    <row r="234" spans="1:16" ht="12" customHeight="1" x14ac:dyDescent="0.25">
      <c r="A234" s="65" t="s">
        <v>91</v>
      </c>
      <c r="B234" s="81" t="s">
        <v>20</v>
      </c>
      <c r="C234" s="81"/>
      <c r="D234" s="81"/>
      <c r="E234" s="81"/>
      <c r="F234"/>
      <c r="G234" s="4"/>
      <c r="H234"/>
      <c r="I234" s="4"/>
      <c r="J234"/>
      <c r="K234" s="4"/>
      <c r="L234" s="67" t="s">
        <v>15</v>
      </c>
      <c r="M234" s="67"/>
      <c r="N234" s="67" t="s">
        <v>16</v>
      </c>
      <c r="O234" s="67"/>
      <c r="P234"/>
    </row>
    <row r="235" spans="1:16" ht="25.5" customHeight="1" x14ac:dyDescent="0.2">
      <c r="A235" s="65" t="s">
        <v>96</v>
      </c>
      <c r="B235" s="81"/>
      <c r="C235" s="81"/>
      <c r="D235" s="81"/>
      <c r="E235" s="81"/>
      <c r="F235" s="3">
        <f>IFERROR(WEEKDAY(DATEVALUE(B234&amp;" 1, "&amp;Year1)),"")</f>
        <v>7</v>
      </c>
      <c r="G235" s="4"/>
      <c r="H235"/>
      <c r="I235" s="7"/>
      <c r="J235" s="8"/>
      <c r="K235" s="4"/>
      <c r="L235" s="68">
        <f>SUM(P245,P254,P263,P272,P281,P290)</f>
        <v>0</v>
      </c>
      <c r="M235" s="69"/>
      <c r="N235" s="68">
        <f>SUM(P:P)</f>
        <v>200</v>
      </c>
      <c r="O235" s="70"/>
      <c r="P235"/>
    </row>
    <row r="236" spans="1:16" ht="9" customHeight="1" x14ac:dyDescent="0.2">
      <c r="A236" s="65" t="s">
        <v>356</v>
      </c>
      <c r="B236" s="72">
        <v>1</v>
      </c>
      <c r="C236" s="72"/>
      <c r="D236" s="72">
        <v>2</v>
      </c>
      <c r="E236" s="72"/>
      <c r="F236" s="72">
        <v>3</v>
      </c>
      <c r="G236" s="72"/>
      <c r="H236" s="72">
        <v>4</v>
      </c>
      <c r="I236" s="72"/>
      <c r="J236" s="72">
        <v>5</v>
      </c>
      <c r="K236" s="72"/>
      <c r="L236" s="72">
        <v>6</v>
      </c>
      <c r="M236" s="72"/>
      <c r="N236" s="72">
        <v>7</v>
      </c>
      <c r="O236" s="72"/>
      <c r="P236" s="2"/>
    </row>
    <row r="237" spans="1:16" ht="15" customHeight="1" x14ac:dyDescent="0.2">
      <c r="A237" s="65" t="s">
        <v>111</v>
      </c>
      <c r="B237" s="82" t="s">
        <v>0</v>
      </c>
      <c r="C237" s="83"/>
      <c r="D237" s="84" t="s">
        <v>1</v>
      </c>
      <c r="E237" s="85" t="e">
        <f>IF(WEEKDAY(DATEVALUE(Month1&amp;" 1, "&amp;Year1))=COLUMN(#REF!),1,IF(LEN(C237)&gt;0,C237+1,""))</f>
        <v>#VALUE!</v>
      </c>
      <c r="F237" s="83" t="s">
        <v>2</v>
      </c>
      <c r="G237" s="83" t="e">
        <f>IF(WEEKDAY(DATEVALUE(Month1&amp;" 1, "&amp;Year1))=COLUMN(#REF!),1,IF(LEN(E237)&gt;0,E237+1,""))</f>
        <v>#VALUE!</v>
      </c>
      <c r="H237" s="84" t="s">
        <v>3</v>
      </c>
      <c r="I237" s="85" t="e">
        <f>IF(WEEKDAY(DATEVALUE(Month1&amp;" 1, "&amp;Year1))=COLUMN(#REF!),1,IF(LEN(G237)&gt;0,G237+1,""))</f>
        <v>#VALUE!</v>
      </c>
      <c r="J237" s="86" t="s">
        <v>4</v>
      </c>
      <c r="K237" s="87" t="e">
        <f>IF(WEEKDAY(DATEVALUE(Month1&amp;" 1, "&amp;Year1))=COLUMN(#REF!),1,IF(LEN(I237)&gt;0,I237+1,""))</f>
        <v>#VALUE!</v>
      </c>
      <c r="L237" s="88" t="s">
        <v>5</v>
      </c>
      <c r="M237" s="89" t="e">
        <f>IF(WEEKDAY(DATEVALUE(Month1&amp;" 1, "&amp;Year1))=COLUMN(#REF!),1,IF(LEN(K237)&gt;0,K237+1,""))</f>
        <v>#VALUE!</v>
      </c>
      <c r="N237" s="88" t="s">
        <v>6</v>
      </c>
      <c r="O237" s="89" t="e">
        <f>IF(WEEKDAY(DATEVALUE(Month1&amp;" 1, "&amp;Year1))=COLUMN(#REF!),1,IF(LEN(M237)&gt;0,M237+1,""))</f>
        <v>#VALUE!</v>
      </c>
      <c r="P237" s="64" t="s">
        <v>7</v>
      </c>
    </row>
    <row r="238" spans="1:16" ht="15" customHeight="1" x14ac:dyDescent="0.2">
      <c r="A238" s="65" t="s">
        <v>357</v>
      </c>
      <c r="B238" s="17">
        <f>DAY(IF(DAY(MaySun1)=1,MaySun1-6,MaySun1+1))</f>
        <v>25</v>
      </c>
      <c r="C238" s="19"/>
      <c r="D238" s="25">
        <f>DAY(IF(DAY(MaySun1)=1,MaySun1-5,MaySun1+2))</f>
        <v>26</v>
      </c>
      <c r="E238" s="19"/>
      <c r="F238" s="25">
        <f>DAY(IF(DAY(MaySun1)=1,MaySun1-4,MaySun1+3))</f>
        <v>27</v>
      </c>
      <c r="G238" s="19"/>
      <c r="H238" s="25">
        <f>DAY(IF(DAY(MaySun1)=1,MaySun1-3,MaySun1+4))</f>
        <v>28</v>
      </c>
      <c r="I238" s="19"/>
      <c r="J238" s="25">
        <f>DAY(IF(DAY(MaySun1)=1,MaySun1-2,MaySun1+5))</f>
        <v>29</v>
      </c>
      <c r="K238" s="19"/>
      <c r="L238" s="25">
        <f>DAY(IF(DAY(MaySun1)=1,MaySun1-1,MaySun1+6))</f>
        <v>30</v>
      </c>
      <c r="M238" s="19"/>
      <c r="N238" s="32">
        <f>DAY(IF(DAY(MaySun1)=1,MaySun1,MaySun1+7))</f>
        <v>1</v>
      </c>
      <c r="O238" s="18"/>
      <c r="P238" s="39"/>
    </row>
    <row r="239" spans="1:16" ht="11.25" customHeight="1" x14ac:dyDescent="0.2">
      <c r="A239" s="65" t="s">
        <v>169</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5" t="s">
        <v>193</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5" t="s">
        <v>336</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5" t="s">
        <v>249</v>
      </c>
      <c r="B247" s="15">
        <f>N238+1</f>
        <v>2</v>
      </c>
      <c r="C247" s="16"/>
      <c r="D247" s="15">
        <f>B247+1</f>
        <v>3</v>
      </c>
      <c r="E247" s="16"/>
      <c r="F247" s="15">
        <f>D247+1</f>
        <v>4</v>
      </c>
      <c r="G247" s="16"/>
      <c r="H247" s="15">
        <f>F247+1</f>
        <v>5</v>
      </c>
      <c r="I247" s="16"/>
      <c r="J247" s="15">
        <f>H247+1</f>
        <v>6</v>
      </c>
      <c r="K247" s="16"/>
      <c r="L247" s="15">
        <f>J247+1</f>
        <v>7</v>
      </c>
      <c r="M247" s="16"/>
      <c r="N247" s="15">
        <f>L247+1</f>
        <v>8</v>
      </c>
      <c r="O247" s="16"/>
      <c r="P247" s="41"/>
    </row>
    <row r="248" spans="1:16" ht="11.25" customHeight="1" x14ac:dyDescent="0.2">
      <c r="A248" s="65" t="s">
        <v>168</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5" t="s">
        <v>194</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5" t="s">
        <v>335</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5" t="s">
        <v>250</v>
      </c>
      <c r="B256" s="15">
        <f>N247+1</f>
        <v>9</v>
      </c>
      <c r="C256" s="16"/>
      <c r="D256" s="15">
        <f>B256+1</f>
        <v>10</v>
      </c>
      <c r="E256" s="16"/>
      <c r="F256" s="15">
        <f>D256+1</f>
        <v>11</v>
      </c>
      <c r="G256" s="16"/>
      <c r="H256" s="15">
        <f>F256+1</f>
        <v>12</v>
      </c>
      <c r="I256" s="16"/>
      <c r="J256" s="15">
        <f>H256+1</f>
        <v>13</v>
      </c>
      <c r="K256" s="16"/>
      <c r="L256" s="15">
        <f>J256+1</f>
        <v>14</v>
      </c>
      <c r="M256" s="16"/>
      <c r="N256" s="15">
        <f>L256+1</f>
        <v>15</v>
      </c>
      <c r="O256" s="16"/>
      <c r="P256" s="42"/>
    </row>
    <row r="257" spans="1:16" ht="11.25" customHeight="1" x14ac:dyDescent="0.2">
      <c r="A257" s="65" t="s">
        <v>167</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5" t="s">
        <v>195</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5" t="s">
        <v>334</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5" t="s">
        <v>251</v>
      </c>
      <c r="B265" s="15">
        <f>N256+1</f>
        <v>16</v>
      </c>
      <c r="C265" s="16"/>
      <c r="D265" s="15">
        <f>B265+1</f>
        <v>17</v>
      </c>
      <c r="E265" s="16"/>
      <c r="F265" s="15">
        <f>D265+1</f>
        <v>18</v>
      </c>
      <c r="G265" s="16"/>
      <c r="H265" s="15">
        <f>F265+1</f>
        <v>19</v>
      </c>
      <c r="I265" s="16"/>
      <c r="J265" s="15">
        <f>H265+1</f>
        <v>20</v>
      </c>
      <c r="K265" s="16"/>
      <c r="L265" s="15">
        <f>J265+1</f>
        <v>21</v>
      </c>
      <c r="M265" s="16"/>
      <c r="N265" s="15">
        <f>L265+1</f>
        <v>22</v>
      </c>
      <c r="O265" s="16"/>
      <c r="P265" s="42"/>
    </row>
    <row r="266" spans="1:16" ht="11.25" customHeight="1" x14ac:dyDescent="0.2">
      <c r="A266" s="65" t="s">
        <v>166</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5" t="s">
        <v>196</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5" t="s">
        <v>333</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5" t="s">
        <v>252</v>
      </c>
      <c r="B274" s="15">
        <f>DAY(IF(DAY(MaySun1)=1,MaySun1+22,MaySun1+29))</f>
        <v>23</v>
      </c>
      <c r="C274" s="16"/>
      <c r="D274" s="15">
        <f>DAY(IF(DAY(MaySun1)=1,MaySun1+23,MaySun1+30))</f>
        <v>24</v>
      </c>
      <c r="E274" s="16"/>
      <c r="F274" s="15">
        <f>DAY(IF(DAY(MaySun1)=1,MaySun1+24,MaySun1+31))</f>
        <v>25</v>
      </c>
      <c r="G274" s="16"/>
      <c r="H274" s="15">
        <f>DAY(IF(DAY(MaySun1)=1,MaySun1+25,MaySun1+32))</f>
        <v>26</v>
      </c>
      <c r="I274" s="16"/>
      <c r="J274" s="15">
        <f>DAY(IF(DAY(MaySun1)=1,MaySun1+26,MaySun1+33))</f>
        <v>27</v>
      </c>
      <c r="K274" s="16"/>
      <c r="L274" s="15">
        <f>DAY(IF(DAY(MaySun1)=1,MaySun1+27,MaySun1+34))</f>
        <v>28</v>
      </c>
      <c r="M274" s="16"/>
      <c r="N274" s="15">
        <f>DAY(IF(DAY(MaySun1)=1,MaySun1+28,MaySun1+35))</f>
        <v>29</v>
      </c>
      <c r="O274" s="16"/>
      <c r="P274" s="43"/>
    </row>
    <row r="275" spans="1:16" ht="11.25" customHeight="1" x14ac:dyDescent="0.2">
      <c r="A275" s="65" t="s">
        <v>165</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5" t="s">
        <v>197</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5" t="s">
        <v>332</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5" t="s">
        <v>253</v>
      </c>
      <c r="B283" s="15">
        <f>DAY(IF(DAY(MaySun1)=1,MaySun1+29,MaySun1+36))</f>
        <v>30</v>
      </c>
      <c r="C283" s="14"/>
      <c r="D283" s="15">
        <f>DAY(IF(DAY(MaySun1)=1,MaySun1+30,MaySun1+37))</f>
        <v>31</v>
      </c>
      <c r="E283" s="16"/>
      <c r="F283" s="12">
        <f>DAY(IF(DAY(MaySun1)=1,MaySun1+31,MaySun1+38))</f>
        <v>1</v>
      </c>
      <c r="G283" s="16"/>
      <c r="H283" s="15">
        <f>DAY(IF(DAY(MaySun1)=1,MaySun1+32,MaySun1+39))</f>
        <v>2</v>
      </c>
      <c r="I283" s="16"/>
      <c r="J283" s="15">
        <f>DAY(IF(DAY(MaySun1)=1,MaySun1+33,MaySun1+40))</f>
        <v>3</v>
      </c>
      <c r="K283" s="16"/>
      <c r="L283" s="15">
        <f>DAY(IF(DAY(MaySun1)=1,MaySun1+34,MaySun1+41))</f>
        <v>4</v>
      </c>
      <c r="M283" s="16"/>
      <c r="N283" s="15">
        <f>DAY(IF(DAY(MaySun1)=1,MaySun1+35,MaySun1+42))</f>
        <v>5</v>
      </c>
      <c r="O283" s="16"/>
      <c r="P283" s="43"/>
    </row>
    <row r="284" spans="1:16" ht="11.25" customHeight="1" x14ac:dyDescent="0.2">
      <c r="A284" s="65" t="s">
        <v>164</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5" t="s">
        <v>198</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5" t="s">
        <v>331</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SUMIF(B283:N283,"&gt;="&amp;15,C290:O290)</f>
        <v>0</v>
      </c>
    </row>
    <row r="291" spans="1:16" ht="17.25" customHeight="1" x14ac:dyDescent="0.2"/>
    <row r="292" spans="1:16" ht="12" customHeight="1" x14ac:dyDescent="0.25">
      <c r="A292" s="65" t="s">
        <v>90</v>
      </c>
      <c r="B292" s="81" t="s">
        <v>21</v>
      </c>
      <c r="C292" s="81"/>
      <c r="D292" s="81"/>
      <c r="E292" s="81"/>
      <c r="F292"/>
      <c r="G292" s="4"/>
      <c r="H292"/>
      <c r="I292" s="4"/>
      <c r="J292"/>
      <c r="K292" s="4"/>
      <c r="L292" s="67" t="s">
        <v>15</v>
      </c>
      <c r="M292" s="67"/>
      <c r="N292" s="67" t="s">
        <v>16</v>
      </c>
      <c r="O292" s="67"/>
      <c r="P292"/>
    </row>
    <row r="293" spans="1:16" ht="25.5" customHeight="1" x14ac:dyDescent="0.2">
      <c r="A293" s="65" t="s">
        <v>97</v>
      </c>
      <c r="B293" s="81"/>
      <c r="C293" s="81"/>
      <c r="D293" s="81"/>
      <c r="E293" s="81"/>
      <c r="F293" s="3">
        <f>IFERROR(WEEKDAY(DATEVALUE(B292&amp;" 1, "&amp;Year1)),"")</f>
        <v>3</v>
      </c>
      <c r="G293" s="4"/>
      <c r="H293"/>
      <c r="I293" s="7"/>
      <c r="J293" s="8"/>
      <c r="K293" s="4"/>
      <c r="L293" s="68">
        <f>SUM(P303,P312,P321,P330,P339,P348)</f>
        <v>0</v>
      </c>
      <c r="M293" s="69"/>
      <c r="N293" s="68">
        <f>SUM(P:P)</f>
        <v>200</v>
      </c>
      <c r="O293" s="70"/>
      <c r="P293"/>
    </row>
    <row r="294" spans="1:16" ht="9" customHeight="1" x14ac:dyDescent="0.2">
      <c r="A294" s="65" t="s">
        <v>358</v>
      </c>
      <c r="B294" s="72">
        <v>1</v>
      </c>
      <c r="C294" s="72"/>
      <c r="D294" s="72">
        <v>2</v>
      </c>
      <c r="E294" s="72"/>
      <c r="F294" s="72">
        <v>3</v>
      </c>
      <c r="G294" s="72"/>
      <c r="H294" s="72">
        <v>4</v>
      </c>
      <c r="I294" s="72"/>
      <c r="J294" s="72">
        <v>5</v>
      </c>
      <c r="K294" s="72"/>
      <c r="L294" s="72">
        <v>6</v>
      </c>
      <c r="M294" s="72"/>
      <c r="N294" s="72">
        <v>7</v>
      </c>
      <c r="O294" s="72"/>
      <c r="P294" s="2"/>
    </row>
    <row r="295" spans="1:16" ht="15" customHeight="1" x14ac:dyDescent="0.2">
      <c r="A295" s="65" t="s">
        <v>110</v>
      </c>
      <c r="B295" s="82" t="s">
        <v>0</v>
      </c>
      <c r="C295" s="83"/>
      <c r="D295" s="84" t="s">
        <v>1</v>
      </c>
      <c r="E295" s="85" t="e">
        <f>IF(WEEKDAY(DATEVALUE(Month1&amp;" 1, "&amp;Year1))=COLUMN(#REF!),1,IF(LEN(C295)&gt;0,C295+1,""))</f>
        <v>#VALUE!</v>
      </c>
      <c r="F295" s="83" t="s">
        <v>2</v>
      </c>
      <c r="G295" s="83" t="e">
        <f>IF(WEEKDAY(DATEVALUE(Month1&amp;" 1, "&amp;Year1))=COLUMN(#REF!),1,IF(LEN(E295)&gt;0,E295+1,""))</f>
        <v>#VALUE!</v>
      </c>
      <c r="H295" s="84" t="s">
        <v>3</v>
      </c>
      <c r="I295" s="85" t="e">
        <f>IF(WEEKDAY(DATEVALUE(Month1&amp;" 1, "&amp;Year1))=COLUMN(#REF!),1,IF(LEN(G295)&gt;0,G295+1,""))</f>
        <v>#VALUE!</v>
      </c>
      <c r="J295" s="86" t="s">
        <v>4</v>
      </c>
      <c r="K295" s="87" t="e">
        <f>IF(WEEKDAY(DATEVALUE(Month1&amp;" 1, "&amp;Year1))=COLUMN(#REF!),1,IF(LEN(I295)&gt;0,I295+1,""))</f>
        <v>#VALUE!</v>
      </c>
      <c r="L295" s="88" t="s">
        <v>5</v>
      </c>
      <c r="M295" s="89" t="e">
        <f>IF(WEEKDAY(DATEVALUE(Month1&amp;" 1, "&amp;Year1))=COLUMN(#REF!),1,IF(LEN(K295)&gt;0,K295+1,""))</f>
        <v>#VALUE!</v>
      </c>
      <c r="N295" s="88" t="s">
        <v>6</v>
      </c>
      <c r="O295" s="89" t="e">
        <f>IF(WEEKDAY(DATEVALUE(Month1&amp;" 1, "&amp;Year1))=COLUMN(#REF!),1,IF(LEN(M295)&gt;0,M295+1,""))</f>
        <v>#VALUE!</v>
      </c>
      <c r="P295" s="64" t="s">
        <v>7</v>
      </c>
    </row>
    <row r="296" spans="1:16" ht="15" customHeight="1" x14ac:dyDescent="0.2">
      <c r="A296" s="65" t="s">
        <v>112</v>
      </c>
      <c r="B296" s="17">
        <f>DAY(IF(DAY(JunSun1)=1,JunSun1-6,JunSun1+1))</f>
        <v>30</v>
      </c>
      <c r="C296" s="19"/>
      <c r="D296" s="25">
        <f>DAY(IF(DAY(JunSun1)=1,JunSun1-5,JunSun1+2))</f>
        <v>31</v>
      </c>
      <c r="E296" s="19"/>
      <c r="F296" s="25">
        <f>DAY(IF(DAY(JunSun1)=1,JunSun1-4,JunSun1+3))</f>
        <v>1</v>
      </c>
      <c r="G296" s="19"/>
      <c r="H296" s="25">
        <f>DAY(IF(DAY(JunSun1)=1,JunSun1-3,JunSun1+4))</f>
        <v>2</v>
      </c>
      <c r="I296" s="19"/>
      <c r="J296" s="25">
        <f>DAY(IF(DAY(JunSun1)=1,JunSun1-2,JunSun1+5))</f>
        <v>3</v>
      </c>
      <c r="K296" s="19"/>
      <c r="L296" s="25">
        <f>DAY(IF(DAY(JunSun1)=1,JunSun1-1,JunSun1+6))</f>
        <v>4</v>
      </c>
      <c r="M296" s="19"/>
      <c r="N296" s="32">
        <f>DAY(IF(DAY(JunSun1)=1,JunSun1,JunSun1+7))</f>
        <v>5</v>
      </c>
      <c r="O296" s="18"/>
      <c r="P296" s="39"/>
    </row>
    <row r="297" spans="1:16" ht="11.25" customHeight="1" x14ac:dyDescent="0.2">
      <c r="A297" s="65" t="s">
        <v>163</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5" t="s">
        <v>199</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5" t="s">
        <v>330</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5" t="s">
        <v>254</v>
      </c>
      <c r="B305" s="15">
        <f>N296+1</f>
        <v>6</v>
      </c>
      <c r="C305" s="16"/>
      <c r="D305" s="15">
        <f>B305+1</f>
        <v>7</v>
      </c>
      <c r="E305" s="16"/>
      <c r="F305" s="15">
        <f>D305+1</f>
        <v>8</v>
      </c>
      <c r="G305" s="16"/>
      <c r="H305" s="15">
        <f>F305+1</f>
        <v>9</v>
      </c>
      <c r="I305" s="16"/>
      <c r="J305" s="15">
        <f>H305+1</f>
        <v>10</v>
      </c>
      <c r="K305" s="16"/>
      <c r="L305" s="15">
        <f>J305+1</f>
        <v>11</v>
      </c>
      <c r="M305" s="16"/>
      <c r="N305" s="15">
        <f>L305+1</f>
        <v>12</v>
      </c>
      <c r="O305" s="16"/>
      <c r="P305" s="41"/>
    </row>
    <row r="306" spans="1:16" ht="11.25" customHeight="1" x14ac:dyDescent="0.2">
      <c r="A306" s="65" t="s">
        <v>162</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5" t="s">
        <v>200</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5" t="s">
        <v>329</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5" t="s">
        <v>255</v>
      </c>
      <c r="B314" s="15">
        <f>N305+1</f>
        <v>13</v>
      </c>
      <c r="C314" s="16"/>
      <c r="D314" s="15">
        <f>B314+1</f>
        <v>14</v>
      </c>
      <c r="E314" s="16"/>
      <c r="F314" s="15">
        <f>D314+1</f>
        <v>15</v>
      </c>
      <c r="G314" s="16"/>
      <c r="H314" s="15">
        <f>F314+1</f>
        <v>16</v>
      </c>
      <c r="I314" s="16"/>
      <c r="J314" s="15">
        <f>H314+1</f>
        <v>17</v>
      </c>
      <c r="K314" s="16"/>
      <c r="L314" s="15">
        <f>J314+1</f>
        <v>18</v>
      </c>
      <c r="M314" s="16"/>
      <c r="N314" s="15">
        <f>L314+1</f>
        <v>19</v>
      </c>
      <c r="O314" s="16"/>
      <c r="P314" s="42"/>
    </row>
    <row r="315" spans="1:16" ht="11.25" customHeight="1" x14ac:dyDescent="0.2">
      <c r="A315" s="65" t="s">
        <v>161</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5" t="s">
        <v>201</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5" t="s">
        <v>328</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5" t="s">
        <v>256</v>
      </c>
      <c r="B323" s="15">
        <f>N314+1</f>
        <v>20</v>
      </c>
      <c r="C323" s="16"/>
      <c r="D323" s="15">
        <f>B323+1</f>
        <v>21</v>
      </c>
      <c r="E323" s="16"/>
      <c r="F323" s="15">
        <f>D323+1</f>
        <v>22</v>
      </c>
      <c r="G323" s="16"/>
      <c r="H323" s="15">
        <f>F323+1</f>
        <v>23</v>
      </c>
      <c r="I323" s="16"/>
      <c r="J323" s="15">
        <f>H323+1</f>
        <v>24</v>
      </c>
      <c r="K323" s="16"/>
      <c r="L323" s="15">
        <f>J323+1</f>
        <v>25</v>
      </c>
      <c r="M323" s="16"/>
      <c r="N323" s="15">
        <f>L323+1</f>
        <v>26</v>
      </c>
      <c r="O323" s="16"/>
      <c r="P323" s="42"/>
    </row>
    <row r="324" spans="1:16" ht="11.25" customHeight="1" x14ac:dyDescent="0.2">
      <c r="A324" s="65" t="s">
        <v>160</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5" t="s">
        <v>202</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5" t="s">
        <v>327</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5" t="s">
        <v>257</v>
      </c>
      <c r="B332" s="15">
        <f>DAY(IF(DAY(JunSun1)=1,JunSun1+22,JunSun1+29))</f>
        <v>27</v>
      </c>
      <c r="C332" s="16"/>
      <c r="D332" s="15">
        <f>DAY(IF(DAY(JunSun1)=1,JunSun1+23,JunSun1+30))</f>
        <v>28</v>
      </c>
      <c r="E332" s="16"/>
      <c r="F332" s="15">
        <f>DAY(IF(DAY(JunSun1)=1,JunSun1+24,JunSun1+31))</f>
        <v>29</v>
      </c>
      <c r="G332" s="16"/>
      <c r="H332" s="15">
        <f>DAY(IF(DAY(JunSun1)=1,JunSun1+25,JunSun1+32))</f>
        <v>30</v>
      </c>
      <c r="I332" s="16"/>
      <c r="J332" s="15">
        <f>DAY(IF(DAY(JunSun1)=1,JunSun1+26,JunSun1+33))</f>
        <v>1</v>
      </c>
      <c r="K332" s="16"/>
      <c r="L332" s="15">
        <f>DAY(IF(DAY(JunSun1)=1,JunSun1+27,JunSun1+34))</f>
        <v>2</v>
      </c>
      <c r="M332" s="16"/>
      <c r="N332" s="15">
        <f>DAY(IF(DAY(JunSun1)=1,JunSun1+28,JunSun1+35))</f>
        <v>3</v>
      </c>
      <c r="O332" s="16"/>
      <c r="P332" s="43"/>
    </row>
    <row r="333" spans="1:16" ht="11.25" customHeight="1" x14ac:dyDescent="0.2">
      <c r="A333" s="65" t="s">
        <v>159</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5" t="s">
        <v>203</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5" t="s">
        <v>326</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5" t="s">
        <v>258</v>
      </c>
      <c r="B341" s="15">
        <f>DAY(IF(DAY(JunSun1)=1,JunSun1+29,JunSun1+36))</f>
        <v>4</v>
      </c>
      <c r="C341" s="14"/>
      <c r="D341" s="15">
        <f>DAY(IF(DAY(JunSun1)=1,JunSun1+30,JunSun1+37))</f>
        <v>5</v>
      </c>
      <c r="E341" s="16"/>
      <c r="F341" s="12">
        <f>DAY(IF(DAY(JunSun1)=1,JunSun1+31,JunSun1+38))</f>
        <v>6</v>
      </c>
      <c r="G341" s="16"/>
      <c r="H341" s="15">
        <f>DAY(IF(DAY(JunSun1)=1,JunSun1+32,JunSun1+39))</f>
        <v>7</v>
      </c>
      <c r="I341" s="16"/>
      <c r="J341" s="15">
        <f>DAY(IF(DAY(JunSun1)=1,JunSun1+33,JunSun1+40))</f>
        <v>8</v>
      </c>
      <c r="K341" s="16"/>
      <c r="L341" s="15">
        <f>DAY(IF(DAY(JunSun1)=1,JunSun1+34,JunSun1+41))</f>
        <v>9</v>
      </c>
      <c r="M341" s="16"/>
      <c r="N341" s="15">
        <f>DAY(IF(DAY(JunSun1)=1,JunSun1+35,JunSun1+42))</f>
        <v>10</v>
      </c>
      <c r="O341" s="16"/>
      <c r="P341" s="43"/>
    </row>
    <row r="342" spans="1:16" ht="11.25" customHeight="1" x14ac:dyDescent="0.2">
      <c r="A342" s="65" t="s">
        <v>158</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5" t="s">
        <v>204</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5" t="s">
        <v>325</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SUMIF(B341:N341,"&gt;="&amp;15,C348:O348)</f>
        <v>0</v>
      </c>
    </row>
    <row r="349" spans="1:16" ht="17.25" customHeight="1" x14ac:dyDescent="0.2"/>
    <row r="350" spans="1:16" ht="12" customHeight="1" x14ac:dyDescent="0.25">
      <c r="A350" s="65" t="s">
        <v>89</v>
      </c>
      <c r="B350" s="81" t="s">
        <v>22</v>
      </c>
      <c r="C350" s="81"/>
      <c r="D350" s="81"/>
      <c r="E350" s="81"/>
      <c r="F350"/>
      <c r="G350" s="4"/>
      <c r="H350"/>
      <c r="I350" s="4"/>
      <c r="J350"/>
      <c r="K350" s="4"/>
      <c r="L350" s="67" t="s">
        <v>15</v>
      </c>
      <c r="M350" s="67"/>
      <c r="N350" s="67" t="s">
        <v>16</v>
      </c>
      <c r="O350" s="67"/>
      <c r="P350"/>
    </row>
    <row r="351" spans="1:16" ht="25.5" customHeight="1" x14ac:dyDescent="0.2">
      <c r="A351" s="65" t="s">
        <v>98</v>
      </c>
      <c r="B351" s="81"/>
      <c r="C351" s="81"/>
      <c r="D351" s="81"/>
      <c r="E351" s="81"/>
      <c r="F351" s="3">
        <f>IFERROR(WEEKDAY(DATEVALUE(B350&amp;" 1, "&amp;Year1)),"")</f>
        <v>5</v>
      </c>
      <c r="G351" s="4"/>
      <c r="H351"/>
      <c r="I351" s="7"/>
      <c r="J351" s="8"/>
      <c r="K351" s="4"/>
      <c r="L351" s="68">
        <f>SUM(P361,P370,P379,P388,P397,P406)</f>
        <v>0</v>
      </c>
      <c r="M351" s="69"/>
      <c r="N351" s="68">
        <f>SUM(P:P)</f>
        <v>200</v>
      </c>
      <c r="O351" s="70"/>
      <c r="P351"/>
    </row>
    <row r="352" spans="1:16" ht="9" customHeight="1" x14ac:dyDescent="0.2">
      <c r="A352" s="65" t="s">
        <v>359</v>
      </c>
      <c r="B352" s="72">
        <v>1</v>
      </c>
      <c r="C352" s="72"/>
      <c r="D352" s="72">
        <v>2</v>
      </c>
      <c r="E352" s="72"/>
      <c r="F352" s="72">
        <v>3</v>
      </c>
      <c r="G352" s="72"/>
      <c r="H352" s="72">
        <v>4</v>
      </c>
      <c r="I352" s="72"/>
      <c r="J352" s="72">
        <v>5</v>
      </c>
      <c r="K352" s="72"/>
      <c r="L352" s="72">
        <v>6</v>
      </c>
      <c r="M352" s="72"/>
      <c r="N352" s="72">
        <v>7</v>
      </c>
      <c r="O352" s="72"/>
      <c r="P352" s="2"/>
    </row>
    <row r="353" spans="1:16" ht="15" customHeight="1" x14ac:dyDescent="0.2">
      <c r="A353" s="65" t="s">
        <v>109</v>
      </c>
      <c r="B353" s="82" t="s">
        <v>0</v>
      </c>
      <c r="C353" s="83"/>
      <c r="D353" s="84" t="s">
        <v>1</v>
      </c>
      <c r="E353" s="85" t="e">
        <f>IF(WEEKDAY(DATEVALUE(Month1&amp;" 1, "&amp;Year1))=COLUMN(#REF!),1,IF(LEN(C353)&gt;0,C353+1,""))</f>
        <v>#VALUE!</v>
      </c>
      <c r="F353" s="83" t="s">
        <v>2</v>
      </c>
      <c r="G353" s="83" t="e">
        <f>IF(WEEKDAY(DATEVALUE(Month1&amp;" 1, "&amp;Year1))=COLUMN(#REF!),1,IF(LEN(E353)&gt;0,E353+1,""))</f>
        <v>#VALUE!</v>
      </c>
      <c r="H353" s="84" t="s">
        <v>3</v>
      </c>
      <c r="I353" s="85" t="e">
        <f>IF(WEEKDAY(DATEVALUE(Month1&amp;" 1, "&amp;Year1))=COLUMN(#REF!),1,IF(LEN(G353)&gt;0,G353+1,""))</f>
        <v>#VALUE!</v>
      </c>
      <c r="J353" s="86" t="s">
        <v>4</v>
      </c>
      <c r="K353" s="87" t="e">
        <f>IF(WEEKDAY(DATEVALUE(Month1&amp;" 1, "&amp;Year1))=COLUMN(#REF!),1,IF(LEN(I353)&gt;0,I353+1,""))</f>
        <v>#VALUE!</v>
      </c>
      <c r="L353" s="88" t="s">
        <v>5</v>
      </c>
      <c r="M353" s="89" t="e">
        <f>IF(WEEKDAY(DATEVALUE(Month1&amp;" 1, "&amp;Year1))=COLUMN(#REF!),1,IF(LEN(K353)&gt;0,K353+1,""))</f>
        <v>#VALUE!</v>
      </c>
      <c r="N353" s="88" t="s">
        <v>6</v>
      </c>
      <c r="O353" s="89" t="e">
        <f>IF(WEEKDAY(DATEVALUE(Month1&amp;" 1, "&amp;Year1))=COLUMN(#REF!),1,IF(LEN(M353)&gt;0,M353+1,""))</f>
        <v>#VALUE!</v>
      </c>
      <c r="P353" s="64" t="s">
        <v>7</v>
      </c>
    </row>
    <row r="354" spans="1:16" ht="15" customHeight="1" x14ac:dyDescent="0.2">
      <c r="A354" s="65" t="s">
        <v>116</v>
      </c>
      <c r="B354" s="17">
        <f>DAY(IF(DAY(JulSun1)=1,JulSun1-6,JulSun1+1))</f>
        <v>27</v>
      </c>
      <c r="C354" s="19"/>
      <c r="D354" s="25">
        <f>DAY(IF(DAY(JulSun1)=1,JulSun1-5,JulSun1+2))</f>
        <v>28</v>
      </c>
      <c r="E354" s="19"/>
      <c r="F354" s="25">
        <f>DAY(IF(DAY(JulSun1)=1,JulSun1-4,JulSun1+3))</f>
        <v>29</v>
      </c>
      <c r="G354" s="19"/>
      <c r="H354" s="25">
        <f>DAY(IF(DAY(JulSun1)=1,JulSun1-3,JulSun1+4))</f>
        <v>30</v>
      </c>
      <c r="I354" s="19"/>
      <c r="J354" s="25">
        <f>DAY(IF(DAY(JulSun1)=1,JulSun1-2,JulSun1+5))</f>
        <v>1</v>
      </c>
      <c r="K354" s="19"/>
      <c r="L354" s="25">
        <f>DAY(IF(DAY(JulSun1)=1,JulSun1-1,JulSun1+6))</f>
        <v>2</v>
      </c>
      <c r="M354" s="19"/>
      <c r="N354" s="32">
        <f>DAY(IF(DAY(JulSun1)=1,JulSun1,JulSun1+7))</f>
        <v>3</v>
      </c>
      <c r="O354" s="18"/>
      <c r="P354" s="39"/>
    </row>
    <row r="355" spans="1:16" ht="11.25" customHeight="1" x14ac:dyDescent="0.2">
      <c r="A355" s="65" t="s">
        <v>157</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5" t="s">
        <v>205</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5" t="s">
        <v>324</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5" t="s">
        <v>259</v>
      </c>
      <c r="B363" s="15">
        <f>N354+1</f>
        <v>4</v>
      </c>
      <c r="C363" s="16"/>
      <c r="D363" s="15">
        <f>B363+1</f>
        <v>5</v>
      </c>
      <c r="E363" s="16"/>
      <c r="F363" s="15">
        <f>D363+1</f>
        <v>6</v>
      </c>
      <c r="G363" s="16"/>
      <c r="H363" s="15">
        <f>F363+1</f>
        <v>7</v>
      </c>
      <c r="I363" s="16"/>
      <c r="J363" s="15">
        <f>H363+1</f>
        <v>8</v>
      </c>
      <c r="K363" s="16"/>
      <c r="L363" s="15">
        <f>J363+1</f>
        <v>9</v>
      </c>
      <c r="M363" s="16"/>
      <c r="N363" s="15">
        <f>L363+1</f>
        <v>10</v>
      </c>
      <c r="O363" s="16"/>
      <c r="P363" s="41"/>
    </row>
    <row r="364" spans="1:16" ht="11.25" customHeight="1" x14ac:dyDescent="0.2">
      <c r="A364" s="65" t="s">
        <v>156</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5" t="s">
        <v>206</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5" t="s">
        <v>323</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5" t="s">
        <v>260</v>
      </c>
      <c r="B372" s="15">
        <f>N363+1</f>
        <v>11</v>
      </c>
      <c r="C372" s="16"/>
      <c r="D372" s="15">
        <f>B372+1</f>
        <v>12</v>
      </c>
      <c r="E372" s="16"/>
      <c r="F372" s="15">
        <f>D372+1</f>
        <v>13</v>
      </c>
      <c r="G372" s="16"/>
      <c r="H372" s="15">
        <f>F372+1</f>
        <v>14</v>
      </c>
      <c r="I372" s="16"/>
      <c r="J372" s="15">
        <f>H372+1</f>
        <v>15</v>
      </c>
      <c r="K372" s="16"/>
      <c r="L372" s="15">
        <f>J372+1</f>
        <v>16</v>
      </c>
      <c r="M372" s="16"/>
      <c r="N372" s="15">
        <f>L372+1</f>
        <v>17</v>
      </c>
      <c r="O372" s="16"/>
      <c r="P372" s="42"/>
    </row>
    <row r="373" spans="1:16" ht="11.25" customHeight="1" x14ac:dyDescent="0.2">
      <c r="A373" s="65" t="s">
        <v>155</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5" t="s">
        <v>207</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5" t="s">
        <v>322</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5" t="s">
        <v>261</v>
      </c>
      <c r="B381" s="15">
        <f>N372+1</f>
        <v>18</v>
      </c>
      <c r="C381" s="16"/>
      <c r="D381" s="15">
        <f>B381+1</f>
        <v>19</v>
      </c>
      <c r="E381" s="16"/>
      <c r="F381" s="15">
        <f>D381+1</f>
        <v>20</v>
      </c>
      <c r="G381" s="16"/>
      <c r="H381" s="15">
        <f>F381+1</f>
        <v>21</v>
      </c>
      <c r="I381" s="16"/>
      <c r="J381" s="15">
        <f>H381+1</f>
        <v>22</v>
      </c>
      <c r="K381" s="16"/>
      <c r="L381" s="15">
        <f>J381+1</f>
        <v>23</v>
      </c>
      <c r="M381" s="16"/>
      <c r="N381" s="15">
        <f>L381+1</f>
        <v>24</v>
      </c>
      <c r="O381" s="16"/>
      <c r="P381" s="42"/>
    </row>
    <row r="382" spans="1:16" ht="11.25" customHeight="1" x14ac:dyDescent="0.2">
      <c r="A382" s="65" t="s">
        <v>154</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5" t="s">
        <v>208</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5" t="s">
        <v>321</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5" t="s">
        <v>262</v>
      </c>
      <c r="B390" s="15">
        <f>DAY(IF(DAY(JulSun1)=1,JulSun1+22,JulSun1+29))</f>
        <v>25</v>
      </c>
      <c r="C390" s="16"/>
      <c r="D390" s="15">
        <f>DAY(IF(DAY(JulSun1)=1,JulSun1+23,JulSun1+30))</f>
        <v>26</v>
      </c>
      <c r="E390" s="16"/>
      <c r="F390" s="15">
        <f>DAY(IF(DAY(JulSun1)=1,JulSun1+24,JulSun1+31))</f>
        <v>27</v>
      </c>
      <c r="G390" s="16"/>
      <c r="H390" s="15">
        <f>DAY(IF(DAY(JulSun1)=1,JulSun1+25,JulSun1+32))</f>
        <v>28</v>
      </c>
      <c r="I390" s="16"/>
      <c r="J390" s="15">
        <f>DAY(IF(DAY(JulSun1)=1,JulSun1+26,JulSun1+33))</f>
        <v>29</v>
      </c>
      <c r="K390" s="16"/>
      <c r="L390" s="15">
        <f>DAY(IF(DAY(JulSun1)=1,JulSun1+27,JulSun1+34))</f>
        <v>30</v>
      </c>
      <c r="M390" s="16"/>
      <c r="N390" s="15">
        <f>DAY(IF(DAY(JulSun1)=1,JulSun1+28,JulSun1+35))</f>
        <v>31</v>
      </c>
      <c r="O390" s="16"/>
      <c r="P390" s="43"/>
    </row>
    <row r="391" spans="1:16" ht="11.25" customHeight="1" x14ac:dyDescent="0.2">
      <c r="A391" s="65" t="s">
        <v>153</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5" t="s">
        <v>209</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5" t="s">
        <v>320</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5" t="s">
        <v>263</v>
      </c>
      <c r="B399" s="15">
        <f>DAY(IF(DAY(JulSun1)=1,JulSun1+29,JulSun1+36))</f>
        <v>1</v>
      </c>
      <c r="C399" s="14"/>
      <c r="D399" s="15">
        <f>DAY(IF(DAY(JulSun1)=1,JulSun1+30,JulSun1+37))</f>
        <v>2</v>
      </c>
      <c r="E399" s="16"/>
      <c r="F399" s="12">
        <f>DAY(IF(DAY(JulSun1)=1,JulSun1+31,JulSun1+38))</f>
        <v>3</v>
      </c>
      <c r="G399" s="16"/>
      <c r="H399" s="15">
        <f>DAY(IF(DAY(JulSun1)=1,JulSun1+32,JulSun1+39))</f>
        <v>4</v>
      </c>
      <c r="I399" s="16"/>
      <c r="J399" s="15">
        <f>DAY(IF(DAY(JulSun1)=1,JulSun1+33,JulSun1+40))</f>
        <v>5</v>
      </c>
      <c r="K399" s="16"/>
      <c r="L399" s="15">
        <f>DAY(IF(DAY(JulSun1)=1,JulSun1+34,JulSun1+41))</f>
        <v>6</v>
      </c>
      <c r="M399" s="16"/>
      <c r="N399" s="15">
        <f>DAY(IF(DAY(JulSun1)=1,JulSun1+35,JulSun1+42))</f>
        <v>7</v>
      </c>
      <c r="O399" s="16"/>
      <c r="P399" s="43"/>
    </row>
    <row r="400" spans="1:16" ht="11.25" customHeight="1" x14ac:dyDescent="0.2">
      <c r="A400" s="65" t="s">
        <v>152</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5" t="s">
        <v>210</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5" t="s">
        <v>319</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SUMIF(B399:N399,"&gt;="&amp;15,C406:O406)</f>
        <v>0</v>
      </c>
    </row>
    <row r="407" spans="1:16" ht="17.25" customHeight="1" x14ac:dyDescent="0.2"/>
    <row r="408" spans="1:16" ht="12" customHeight="1" x14ac:dyDescent="0.25">
      <c r="A408" s="65" t="s">
        <v>88</v>
      </c>
      <c r="B408" s="81" t="s">
        <v>23</v>
      </c>
      <c r="C408" s="81"/>
      <c r="D408" s="81"/>
      <c r="E408" s="81"/>
      <c r="F408"/>
      <c r="G408" s="4"/>
      <c r="H408"/>
      <c r="I408" s="4"/>
      <c r="J408"/>
      <c r="K408" s="4"/>
      <c r="L408" s="67" t="s">
        <v>15</v>
      </c>
      <c r="M408" s="67"/>
      <c r="N408" s="67" t="s">
        <v>16</v>
      </c>
      <c r="O408" s="67"/>
      <c r="P408"/>
    </row>
    <row r="409" spans="1:16" ht="25.5" customHeight="1" x14ac:dyDescent="0.2">
      <c r="A409" s="65" t="s">
        <v>99</v>
      </c>
      <c r="B409" s="81"/>
      <c r="C409" s="81"/>
      <c r="D409" s="81"/>
      <c r="E409" s="81"/>
      <c r="F409" s="3">
        <f>IFERROR(WEEKDAY(DATEVALUE(B408&amp;" 1, "&amp;Year1)),"")</f>
        <v>1</v>
      </c>
      <c r="G409" s="4"/>
      <c r="H409"/>
      <c r="I409" s="7"/>
      <c r="J409" s="8"/>
      <c r="K409" s="4"/>
      <c r="L409" s="68">
        <f>SUM(P419,P428,P437,P446,P455,P464)</f>
        <v>0</v>
      </c>
      <c r="M409" s="69"/>
      <c r="N409" s="68">
        <f>SUM(P:P)</f>
        <v>200</v>
      </c>
      <c r="O409" s="70"/>
      <c r="P409"/>
    </row>
    <row r="410" spans="1:16" ht="9" customHeight="1" x14ac:dyDescent="0.2">
      <c r="A410" s="65" t="s">
        <v>360</v>
      </c>
      <c r="B410" s="72">
        <v>1</v>
      </c>
      <c r="C410" s="72"/>
      <c r="D410" s="72">
        <v>2</v>
      </c>
      <c r="E410" s="72"/>
      <c r="F410" s="72">
        <v>3</v>
      </c>
      <c r="G410" s="72"/>
      <c r="H410" s="72">
        <v>4</v>
      </c>
      <c r="I410" s="72"/>
      <c r="J410" s="72">
        <v>5</v>
      </c>
      <c r="K410" s="72"/>
      <c r="L410" s="72">
        <v>6</v>
      </c>
      <c r="M410" s="72"/>
      <c r="N410" s="72">
        <v>7</v>
      </c>
      <c r="O410" s="72"/>
      <c r="P410" s="2"/>
    </row>
    <row r="411" spans="1:16" ht="15" customHeight="1" x14ac:dyDescent="0.2">
      <c r="A411" s="65" t="s">
        <v>108</v>
      </c>
      <c r="B411" s="82" t="s">
        <v>0</v>
      </c>
      <c r="C411" s="83"/>
      <c r="D411" s="84" t="s">
        <v>1</v>
      </c>
      <c r="E411" s="85" t="e">
        <f>IF(WEEKDAY(DATEVALUE(Month1&amp;" 1, "&amp;Year1))=COLUMN(#REF!),1,IF(LEN(C411)&gt;0,C411+1,""))</f>
        <v>#VALUE!</v>
      </c>
      <c r="F411" s="83" t="s">
        <v>2</v>
      </c>
      <c r="G411" s="83" t="e">
        <f>IF(WEEKDAY(DATEVALUE(Month1&amp;" 1, "&amp;Year1))=COLUMN(#REF!),1,IF(LEN(E411)&gt;0,E411+1,""))</f>
        <v>#VALUE!</v>
      </c>
      <c r="H411" s="84" t="s">
        <v>3</v>
      </c>
      <c r="I411" s="85" t="e">
        <f>IF(WEEKDAY(DATEVALUE(Month1&amp;" 1, "&amp;Year1))=COLUMN(#REF!),1,IF(LEN(G411)&gt;0,G411+1,""))</f>
        <v>#VALUE!</v>
      </c>
      <c r="J411" s="86" t="s">
        <v>4</v>
      </c>
      <c r="K411" s="87" t="e">
        <f>IF(WEEKDAY(DATEVALUE(Month1&amp;" 1, "&amp;Year1))=COLUMN(#REF!),1,IF(LEN(I411)&gt;0,I411+1,""))</f>
        <v>#VALUE!</v>
      </c>
      <c r="L411" s="88" t="s">
        <v>5</v>
      </c>
      <c r="M411" s="89" t="e">
        <f>IF(WEEKDAY(DATEVALUE(Month1&amp;" 1, "&amp;Year1))=COLUMN(#REF!),1,IF(LEN(K411)&gt;0,K411+1,""))</f>
        <v>#VALUE!</v>
      </c>
      <c r="N411" s="88" t="s">
        <v>6</v>
      </c>
      <c r="O411" s="89" t="e">
        <f>IF(WEEKDAY(DATEVALUE(Month1&amp;" 1, "&amp;Year1))=COLUMN(#REF!),1,IF(LEN(M411)&gt;0,M411+1,""))</f>
        <v>#VALUE!</v>
      </c>
      <c r="P411" s="64" t="s">
        <v>7</v>
      </c>
    </row>
    <row r="412" spans="1:16" ht="15" customHeight="1" x14ac:dyDescent="0.2">
      <c r="A412" s="65" t="s">
        <v>117</v>
      </c>
      <c r="B412" s="17">
        <f>DAY(IF(DAY(AugSun1)=1,AugSun1-6,AugSun1+1))</f>
        <v>1</v>
      </c>
      <c r="C412" s="19"/>
      <c r="D412" s="25">
        <f>DAY(IF(DAY(AugSun1)=1,AugSun1-5,AugSun1+2))</f>
        <v>2</v>
      </c>
      <c r="E412" s="19"/>
      <c r="F412" s="25">
        <f>DAY(IF(DAY(AugSun1)=1,AugSun1-4,AugSun1+3))</f>
        <v>3</v>
      </c>
      <c r="G412" s="19"/>
      <c r="H412" s="25">
        <f>DAY(IF(DAY(AugSun1)=1,AugSun1-3,AugSun1+4))</f>
        <v>4</v>
      </c>
      <c r="I412" s="19"/>
      <c r="J412" s="25">
        <f>DAY(IF(DAY(AugSun1)=1,AugSun1-2,AugSun1+5))</f>
        <v>5</v>
      </c>
      <c r="K412" s="19"/>
      <c r="L412" s="25">
        <f>DAY(IF(DAY(AugSun1)=1,AugSun1-1,AugSun1+6))</f>
        <v>6</v>
      </c>
      <c r="M412" s="19"/>
      <c r="N412" s="32">
        <f>DAY(IF(DAY(AugSun1)=1,AugSun1,AugSun1+7))</f>
        <v>7</v>
      </c>
      <c r="O412" s="18"/>
      <c r="P412" s="39"/>
    </row>
    <row r="413" spans="1:16" ht="11.25" customHeight="1" x14ac:dyDescent="0.2">
      <c r="A413" s="65" t="s">
        <v>151</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5" t="s">
        <v>211</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5" t="s">
        <v>318</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5" t="s">
        <v>264</v>
      </c>
      <c r="B421" s="15">
        <f>N412+1</f>
        <v>8</v>
      </c>
      <c r="C421" s="16"/>
      <c r="D421" s="15">
        <f>B421+1</f>
        <v>9</v>
      </c>
      <c r="E421" s="16"/>
      <c r="F421" s="15">
        <f>D421+1</f>
        <v>10</v>
      </c>
      <c r="G421" s="16"/>
      <c r="H421" s="15">
        <f>F421+1</f>
        <v>11</v>
      </c>
      <c r="I421" s="16"/>
      <c r="J421" s="15">
        <f>H421+1</f>
        <v>12</v>
      </c>
      <c r="K421" s="16"/>
      <c r="L421" s="15">
        <f>J421+1</f>
        <v>13</v>
      </c>
      <c r="M421" s="16"/>
      <c r="N421" s="15">
        <f>L421+1</f>
        <v>14</v>
      </c>
      <c r="O421" s="16"/>
      <c r="P421" s="41"/>
    </row>
    <row r="422" spans="1:16" ht="11.25" customHeight="1" x14ac:dyDescent="0.2">
      <c r="A422" s="65" t="s">
        <v>150</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5" t="s">
        <v>212</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5" t="s">
        <v>317</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5" t="s">
        <v>265</v>
      </c>
      <c r="B430" s="15">
        <f>N421+1</f>
        <v>15</v>
      </c>
      <c r="C430" s="16"/>
      <c r="D430" s="15">
        <f>B430+1</f>
        <v>16</v>
      </c>
      <c r="E430" s="16"/>
      <c r="F430" s="15">
        <f>D430+1</f>
        <v>17</v>
      </c>
      <c r="G430" s="16"/>
      <c r="H430" s="15">
        <f>F430+1</f>
        <v>18</v>
      </c>
      <c r="I430" s="16"/>
      <c r="J430" s="15">
        <f>H430+1</f>
        <v>19</v>
      </c>
      <c r="K430" s="16"/>
      <c r="L430" s="15">
        <f>J430+1</f>
        <v>20</v>
      </c>
      <c r="M430" s="16"/>
      <c r="N430" s="15">
        <f>L430+1</f>
        <v>21</v>
      </c>
      <c r="O430" s="16"/>
      <c r="P430" s="42"/>
    </row>
    <row r="431" spans="1:16" ht="11.25" customHeight="1" x14ac:dyDescent="0.2">
      <c r="A431" s="65" t="s">
        <v>149</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5" t="s">
        <v>213</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5" t="s">
        <v>316</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5" t="s">
        <v>266</v>
      </c>
      <c r="B439" s="15">
        <f>N430+1</f>
        <v>22</v>
      </c>
      <c r="C439" s="16"/>
      <c r="D439" s="15">
        <f>B439+1</f>
        <v>23</v>
      </c>
      <c r="E439" s="16"/>
      <c r="F439" s="15">
        <f>D439+1</f>
        <v>24</v>
      </c>
      <c r="G439" s="16"/>
      <c r="H439" s="15">
        <f>F439+1</f>
        <v>25</v>
      </c>
      <c r="I439" s="16"/>
      <c r="J439" s="15">
        <f>H439+1</f>
        <v>26</v>
      </c>
      <c r="K439" s="16"/>
      <c r="L439" s="15">
        <f>J439+1</f>
        <v>27</v>
      </c>
      <c r="M439" s="16"/>
      <c r="N439" s="15">
        <f>L439+1</f>
        <v>28</v>
      </c>
      <c r="O439" s="16"/>
      <c r="P439" s="42"/>
    </row>
    <row r="440" spans="1:16" ht="11.25" customHeight="1" x14ac:dyDescent="0.2">
      <c r="A440" s="65" t="s">
        <v>148</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5" t="s">
        <v>214</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5" t="s">
        <v>315</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5" t="s">
        <v>267</v>
      </c>
      <c r="B448" s="15">
        <f>DAY(IF(DAY(AugSun1)=1,AugSun1+22,AugSun1+29))</f>
        <v>29</v>
      </c>
      <c r="C448" s="16"/>
      <c r="D448" s="15">
        <f>DAY(IF(DAY(AugSun1)=1,AugSun1+23,AugSun1+30))</f>
        <v>30</v>
      </c>
      <c r="E448" s="16"/>
      <c r="F448" s="15">
        <f>DAY(IF(DAY(AugSun1)=1,AugSun1+24,AugSun1+31))</f>
        <v>31</v>
      </c>
      <c r="G448" s="16"/>
      <c r="H448" s="15">
        <f>DAY(IF(DAY(AugSun1)=1,AugSun1+25,AugSun1+32))</f>
        <v>1</v>
      </c>
      <c r="I448" s="16"/>
      <c r="J448" s="15">
        <f>DAY(IF(DAY(AugSun1)=1,AugSun1+26,AugSun1+33))</f>
        <v>2</v>
      </c>
      <c r="K448" s="16"/>
      <c r="L448" s="15">
        <f>DAY(IF(DAY(AugSun1)=1,AugSun1+27,AugSun1+34))</f>
        <v>3</v>
      </c>
      <c r="M448" s="16"/>
      <c r="N448" s="15">
        <f>DAY(IF(DAY(AugSun1)=1,AugSun1+28,AugSun1+35))</f>
        <v>4</v>
      </c>
      <c r="O448" s="16"/>
      <c r="P448" s="43"/>
    </row>
    <row r="449" spans="1:16" ht="11.25" customHeight="1" x14ac:dyDescent="0.2">
      <c r="A449" s="65" t="s">
        <v>147</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5" t="s">
        <v>215</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5" t="s">
        <v>314</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5" t="s">
        <v>268</v>
      </c>
      <c r="B457" s="15">
        <f>DAY(IF(DAY(AugSun1)=1,AugSun1+29,AugSun1+36))</f>
        <v>5</v>
      </c>
      <c r="C457" s="14"/>
      <c r="D457" s="15">
        <f>DAY(IF(DAY(AugSun1)=1,AugSun1+30,AugSun1+37))</f>
        <v>6</v>
      </c>
      <c r="E457" s="16"/>
      <c r="F457" s="12">
        <f>DAY(IF(DAY(AugSun1)=1,AugSun1+31,AugSun1+38))</f>
        <v>7</v>
      </c>
      <c r="G457" s="16"/>
      <c r="H457" s="15">
        <f>DAY(IF(DAY(AugSun1)=1,AugSun1+32,AugSun1+39))</f>
        <v>8</v>
      </c>
      <c r="I457" s="16"/>
      <c r="J457" s="15">
        <f>DAY(IF(DAY(AugSun1)=1,AugSun1+33,AugSun1+40))</f>
        <v>9</v>
      </c>
      <c r="K457" s="16"/>
      <c r="L457" s="15">
        <f>DAY(IF(DAY(AugSun1)=1,AugSun1+34,AugSun1+41))</f>
        <v>10</v>
      </c>
      <c r="M457" s="16"/>
      <c r="N457" s="15">
        <f>DAY(IF(DAY(AugSun1)=1,AugSun1+35,AugSun1+42))</f>
        <v>11</v>
      </c>
      <c r="O457" s="16"/>
      <c r="P457" s="43"/>
    </row>
    <row r="458" spans="1:16" ht="11.25" customHeight="1" x14ac:dyDescent="0.2">
      <c r="A458" s="65" t="s">
        <v>146</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5" t="s">
        <v>216</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5" t="s">
        <v>313</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SUMIF(B457:N457,"&gt;="&amp;15,C464:O464)</f>
        <v>0</v>
      </c>
    </row>
    <row r="465" spans="1:16" ht="17.25" customHeight="1" x14ac:dyDescent="0.2"/>
    <row r="466" spans="1:16" ht="12" customHeight="1" x14ac:dyDescent="0.25">
      <c r="A466" s="65" t="s">
        <v>87</v>
      </c>
      <c r="B466" s="81" t="s">
        <v>24</v>
      </c>
      <c r="C466" s="81"/>
      <c r="D466" s="81"/>
      <c r="E466" s="81"/>
      <c r="F466"/>
      <c r="G466" s="4"/>
      <c r="H466"/>
      <c r="I466" s="4"/>
      <c r="J466"/>
      <c r="K466" s="4"/>
      <c r="L466" s="67" t="s">
        <v>15</v>
      </c>
      <c r="M466" s="67"/>
      <c r="N466" s="67" t="s">
        <v>16</v>
      </c>
      <c r="O466" s="67"/>
      <c r="P466"/>
    </row>
    <row r="467" spans="1:16" ht="25.5" customHeight="1" x14ac:dyDescent="0.2">
      <c r="A467" s="65" t="s">
        <v>100</v>
      </c>
      <c r="B467" s="81"/>
      <c r="C467" s="81"/>
      <c r="D467" s="81"/>
      <c r="E467" s="81"/>
      <c r="F467" s="3">
        <f>IFERROR(WEEKDAY(DATEVALUE(B466&amp;" 1, "&amp;Year1)),"")</f>
        <v>4</v>
      </c>
      <c r="G467" s="4"/>
      <c r="H467"/>
      <c r="I467" s="7"/>
      <c r="J467" s="8"/>
      <c r="K467" s="4"/>
      <c r="L467" s="68">
        <f>SUM(P477,P486,P495,P504,P513,P522)</f>
        <v>0</v>
      </c>
      <c r="M467" s="69"/>
      <c r="N467" s="68">
        <f>SUM(P:P)</f>
        <v>200</v>
      </c>
      <c r="O467" s="70"/>
      <c r="P467"/>
    </row>
    <row r="468" spans="1:16" ht="9" customHeight="1" x14ac:dyDescent="0.2">
      <c r="A468" s="65" t="s">
        <v>361</v>
      </c>
      <c r="B468" s="72">
        <v>1</v>
      </c>
      <c r="C468" s="72"/>
      <c r="D468" s="72">
        <v>2</v>
      </c>
      <c r="E468" s="72"/>
      <c r="F468" s="72">
        <v>3</v>
      </c>
      <c r="G468" s="72"/>
      <c r="H468" s="72">
        <v>4</v>
      </c>
      <c r="I468" s="72"/>
      <c r="J468" s="72">
        <v>5</v>
      </c>
      <c r="K468" s="72"/>
      <c r="L468" s="72">
        <v>6</v>
      </c>
      <c r="M468" s="72"/>
      <c r="N468" s="72">
        <v>7</v>
      </c>
      <c r="O468" s="72"/>
      <c r="P468" s="2"/>
    </row>
    <row r="469" spans="1:16" ht="15" customHeight="1" x14ac:dyDescent="0.2">
      <c r="A469" s="65" t="s">
        <v>107</v>
      </c>
      <c r="B469" s="82" t="s">
        <v>0</v>
      </c>
      <c r="C469" s="83"/>
      <c r="D469" s="84" t="s">
        <v>1</v>
      </c>
      <c r="E469" s="85" t="e">
        <f>IF(WEEKDAY(DATEVALUE(Month1&amp;" 1, "&amp;Year1))=COLUMN(#REF!),1,IF(LEN(C469)&gt;0,C469+1,""))</f>
        <v>#VALUE!</v>
      </c>
      <c r="F469" s="83" t="s">
        <v>2</v>
      </c>
      <c r="G469" s="83" t="e">
        <f>IF(WEEKDAY(DATEVALUE(Month1&amp;" 1, "&amp;Year1))=COLUMN(#REF!),1,IF(LEN(E469)&gt;0,E469+1,""))</f>
        <v>#VALUE!</v>
      </c>
      <c r="H469" s="84" t="s">
        <v>3</v>
      </c>
      <c r="I469" s="85" t="e">
        <f>IF(WEEKDAY(DATEVALUE(Month1&amp;" 1, "&amp;Year1))=COLUMN(#REF!),1,IF(LEN(G469)&gt;0,G469+1,""))</f>
        <v>#VALUE!</v>
      </c>
      <c r="J469" s="86" t="s">
        <v>4</v>
      </c>
      <c r="K469" s="87" t="e">
        <f>IF(WEEKDAY(DATEVALUE(Month1&amp;" 1, "&amp;Year1))=COLUMN(#REF!),1,IF(LEN(I469)&gt;0,I469+1,""))</f>
        <v>#VALUE!</v>
      </c>
      <c r="L469" s="88" t="s">
        <v>5</v>
      </c>
      <c r="M469" s="89" t="e">
        <f>IF(WEEKDAY(DATEVALUE(Month1&amp;" 1, "&amp;Year1))=COLUMN(#REF!),1,IF(LEN(K469)&gt;0,K469+1,""))</f>
        <v>#VALUE!</v>
      </c>
      <c r="N469" s="88" t="s">
        <v>6</v>
      </c>
      <c r="O469" s="89" t="e">
        <f>IF(WEEKDAY(DATEVALUE(Month1&amp;" 1, "&amp;Year1))=COLUMN(#REF!),1,IF(LEN(M469)&gt;0,M469+1,""))</f>
        <v>#VALUE!</v>
      </c>
      <c r="P469" s="64" t="s">
        <v>7</v>
      </c>
    </row>
    <row r="470" spans="1:16" ht="15" customHeight="1" x14ac:dyDescent="0.2">
      <c r="A470" s="65" t="s">
        <v>118</v>
      </c>
      <c r="B470" s="17">
        <f>DAY(IF(DAY(SepSun1)=1,SepSun1-6,SepSun1+1))</f>
        <v>29</v>
      </c>
      <c r="C470" s="19"/>
      <c r="D470" s="25">
        <f>DAY(IF(DAY(SepSun1)=1,SepSun1-5,SepSun1+2))</f>
        <v>30</v>
      </c>
      <c r="E470" s="19"/>
      <c r="F470" s="25">
        <f>DAY(IF(DAY(SepSun1)=1,SepSun1-4,SepSun1+3))</f>
        <v>31</v>
      </c>
      <c r="G470" s="19"/>
      <c r="H470" s="25">
        <f>DAY(IF(DAY(SepSun1)=1,SepSun1-3,SepSun1+4))</f>
        <v>1</v>
      </c>
      <c r="I470" s="19"/>
      <c r="J470" s="25">
        <f>DAY(IF(DAY(SepSun1)=1,SepSun1-2,SepSun1+5))</f>
        <v>2</v>
      </c>
      <c r="K470" s="19"/>
      <c r="L470" s="25">
        <f>DAY(IF(DAY(SepSun1)=1,SepSun1-1,SepSun1+6))</f>
        <v>3</v>
      </c>
      <c r="M470" s="19"/>
      <c r="N470" s="32">
        <f>DAY(IF(DAY(SepSun1)=1,SepSun1,SepSun1+7))</f>
        <v>4</v>
      </c>
      <c r="O470" s="18"/>
      <c r="P470" s="39"/>
    </row>
    <row r="471" spans="1:16" ht="11.25" customHeight="1" x14ac:dyDescent="0.2">
      <c r="A471" s="65" t="s">
        <v>145</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5" t="s">
        <v>362</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5" t="s">
        <v>312</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5" t="s">
        <v>269</v>
      </c>
      <c r="B479" s="15">
        <f>N470+1</f>
        <v>5</v>
      </c>
      <c r="C479" s="16"/>
      <c r="D479" s="15">
        <f>B479+1</f>
        <v>6</v>
      </c>
      <c r="E479" s="16"/>
      <c r="F479" s="15">
        <f>D479+1</f>
        <v>7</v>
      </c>
      <c r="G479" s="16"/>
      <c r="H479" s="15">
        <f>F479+1</f>
        <v>8</v>
      </c>
      <c r="I479" s="16"/>
      <c r="J479" s="15">
        <f>H479+1</f>
        <v>9</v>
      </c>
      <c r="K479" s="16"/>
      <c r="L479" s="15">
        <f>J479+1</f>
        <v>10</v>
      </c>
      <c r="M479" s="16"/>
      <c r="N479" s="15">
        <f>L479+1</f>
        <v>11</v>
      </c>
      <c r="O479" s="16"/>
      <c r="P479" s="41"/>
    </row>
    <row r="480" spans="1:16" ht="11.25" customHeight="1" x14ac:dyDescent="0.2">
      <c r="A480" s="65" t="s">
        <v>144</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5" t="s">
        <v>217</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5" t="s">
        <v>311</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5" t="s">
        <v>270</v>
      </c>
      <c r="B488" s="15">
        <f>N479+1</f>
        <v>12</v>
      </c>
      <c r="C488" s="16"/>
      <c r="D488" s="15">
        <f>B488+1</f>
        <v>13</v>
      </c>
      <c r="E488" s="16"/>
      <c r="F488" s="15">
        <f>D488+1</f>
        <v>14</v>
      </c>
      <c r="G488" s="16"/>
      <c r="H488" s="15">
        <f>F488+1</f>
        <v>15</v>
      </c>
      <c r="I488" s="16"/>
      <c r="J488" s="15">
        <f>H488+1</f>
        <v>16</v>
      </c>
      <c r="K488" s="16"/>
      <c r="L488" s="15">
        <f>J488+1</f>
        <v>17</v>
      </c>
      <c r="M488" s="16"/>
      <c r="N488" s="15">
        <f>L488+1</f>
        <v>18</v>
      </c>
      <c r="O488" s="16"/>
      <c r="P488" s="42"/>
    </row>
    <row r="489" spans="1:16" ht="11.25" customHeight="1" x14ac:dyDescent="0.2">
      <c r="A489" s="65" t="s">
        <v>143</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5" t="s">
        <v>218</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5" t="s">
        <v>310</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5" t="s">
        <v>271</v>
      </c>
      <c r="B497" s="15">
        <f>N488+1</f>
        <v>19</v>
      </c>
      <c r="C497" s="16"/>
      <c r="D497" s="15">
        <f>B497+1</f>
        <v>20</v>
      </c>
      <c r="E497" s="16"/>
      <c r="F497" s="15">
        <f>D497+1</f>
        <v>21</v>
      </c>
      <c r="G497" s="16"/>
      <c r="H497" s="15">
        <f>F497+1</f>
        <v>22</v>
      </c>
      <c r="I497" s="16"/>
      <c r="J497" s="15">
        <f>H497+1</f>
        <v>23</v>
      </c>
      <c r="K497" s="16"/>
      <c r="L497" s="15">
        <f>J497+1</f>
        <v>24</v>
      </c>
      <c r="M497" s="16"/>
      <c r="N497" s="15">
        <f>L497+1</f>
        <v>25</v>
      </c>
      <c r="O497" s="16"/>
      <c r="P497" s="42"/>
    </row>
    <row r="498" spans="1:16" ht="11.25" customHeight="1" x14ac:dyDescent="0.2">
      <c r="A498" s="65" t="s">
        <v>142</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5" t="s">
        <v>219</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5" t="s">
        <v>309</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5" t="s">
        <v>272</v>
      </c>
      <c r="B506" s="15">
        <f>DAY(IF(DAY(SepSun1)=1,SepSun1+22,SepSun1+29))</f>
        <v>26</v>
      </c>
      <c r="C506" s="16"/>
      <c r="D506" s="15">
        <f>DAY(IF(DAY(SepSun1)=1,SepSun1+23,SepSun1+30))</f>
        <v>27</v>
      </c>
      <c r="E506" s="16"/>
      <c r="F506" s="15">
        <f>DAY(IF(DAY(SepSun1)=1,SepSun1+24,SepSun1+31))</f>
        <v>28</v>
      </c>
      <c r="G506" s="16"/>
      <c r="H506" s="15">
        <f>DAY(IF(DAY(SepSun1)=1,SepSun1+25,SepSun1+32))</f>
        <v>29</v>
      </c>
      <c r="I506" s="16"/>
      <c r="J506" s="15">
        <f>DAY(IF(DAY(SepSun1)=1,SepSun1+26,SepSun1+33))</f>
        <v>30</v>
      </c>
      <c r="K506" s="16"/>
      <c r="L506" s="15">
        <f>DAY(IF(DAY(SepSun1)=1,SepSun1+27,SepSun1+34))</f>
        <v>1</v>
      </c>
      <c r="M506" s="16"/>
      <c r="N506" s="15">
        <f>DAY(IF(DAY(SepSun1)=1,SepSun1+28,SepSun1+35))</f>
        <v>2</v>
      </c>
      <c r="O506" s="16"/>
      <c r="P506" s="43"/>
    </row>
    <row r="507" spans="1:16" ht="11.25" customHeight="1" x14ac:dyDescent="0.2">
      <c r="A507" s="65" t="s">
        <v>141</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5" t="s">
        <v>220</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5" t="s">
        <v>308</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5" t="s">
        <v>273</v>
      </c>
      <c r="B515" s="15">
        <f>DAY(IF(DAY(SepSun1)=1,SepSun1+29,SepSun1+36))</f>
        <v>3</v>
      </c>
      <c r="C515" s="14"/>
      <c r="D515" s="15">
        <f>DAY(IF(DAY(SepSun1)=1,SepSun1+30,SepSun1+37))</f>
        <v>4</v>
      </c>
      <c r="E515" s="16"/>
      <c r="F515" s="12">
        <f>DAY(IF(DAY(SepSun1)=1,SepSun1+31,SepSun1+38))</f>
        <v>5</v>
      </c>
      <c r="G515" s="16"/>
      <c r="H515" s="15">
        <f>DAY(IF(DAY(SepSun1)=1,SepSun1+32,SepSun1+39))</f>
        <v>6</v>
      </c>
      <c r="I515" s="16"/>
      <c r="J515" s="15">
        <f>DAY(IF(DAY(SepSun1)=1,SepSun1+33,SepSun1+40))</f>
        <v>7</v>
      </c>
      <c r="K515" s="16"/>
      <c r="L515" s="15">
        <f>DAY(IF(DAY(SepSun1)=1,SepSun1+34,SepSun1+41))</f>
        <v>8</v>
      </c>
      <c r="M515" s="16"/>
      <c r="N515" s="15">
        <f>DAY(IF(DAY(SepSun1)=1,SepSun1+35,SepSun1+42))</f>
        <v>9</v>
      </c>
      <c r="O515" s="16"/>
      <c r="P515" s="43"/>
    </row>
    <row r="516" spans="1:16" ht="11.25" customHeight="1" x14ac:dyDescent="0.2">
      <c r="A516" s="65" t="s">
        <v>140</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5" t="s">
        <v>221</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5" t="s">
        <v>307</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SUMIF(B515:N515,"&gt;="&amp;15,C522:O522)</f>
        <v>0</v>
      </c>
    </row>
    <row r="523" spans="1:16" ht="17.25" customHeight="1" x14ac:dyDescent="0.2"/>
    <row r="524" spans="1:16" ht="12" customHeight="1" x14ac:dyDescent="0.25">
      <c r="A524" s="65" t="s">
        <v>86</v>
      </c>
      <c r="B524" s="81" t="s">
        <v>25</v>
      </c>
      <c r="C524" s="81"/>
      <c r="D524" s="81"/>
      <c r="E524" s="81"/>
      <c r="F524"/>
      <c r="G524" s="4"/>
      <c r="H524"/>
      <c r="I524" s="4"/>
      <c r="J524"/>
      <c r="K524" s="4"/>
      <c r="L524" s="67" t="s">
        <v>15</v>
      </c>
      <c r="M524" s="67"/>
      <c r="N524" s="67" t="s">
        <v>16</v>
      </c>
      <c r="O524" s="67"/>
      <c r="P524"/>
    </row>
    <row r="525" spans="1:16" ht="25.5" customHeight="1" x14ac:dyDescent="0.2">
      <c r="A525" s="65" t="s">
        <v>101</v>
      </c>
      <c r="B525" s="81"/>
      <c r="C525" s="81"/>
      <c r="D525" s="81"/>
      <c r="E525" s="81"/>
      <c r="F525" s="3">
        <f>IFERROR(WEEKDAY(DATEVALUE(B524&amp;" 1, "&amp;Year1)),"")</f>
        <v>6</v>
      </c>
      <c r="G525" s="4"/>
      <c r="H525"/>
      <c r="I525" s="7"/>
      <c r="J525" s="8"/>
      <c r="K525" s="4"/>
      <c r="L525" s="68">
        <f>SUM(P535,P544,P553,P562,P571,P580)</f>
        <v>0</v>
      </c>
      <c r="M525" s="69"/>
      <c r="N525" s="68">
        <f>SUM(P:P)</f>
        <v>200</v>
      </c>
      <c r="O525" s="70"/>
      <c r="P525"/>
    </row>
    <row r="526" spans="1:16" ht="9" customHeight="1" x14ac:dyDescent="0.2">
      <c r="A526" s="65" t="s">
        <v>363</v>
      </c>
      <c r="B526" s="72">
        <v>1</v>
      </c>
      <c r="C526" s="72"/>
      <c r="D526" s="72">
        <v>2</v>
      </c>
      <c r="E526" s="72"/>
      <c r="F526" s="72">
        <v>3</v>
      </c>
      <c r="G526" s="72"/>
      <c r="H526" s="72">
        <v>4</v>
      </c>
      <c r="I526" s="72"/>
      <c r="J526" s="72">
        <v>5</v>
      </c>
      <c r="K526" s="72"/>
      <c r="L526" s="72">
        <v>6</v>
      </c>
      <c r="M526" s="72"/>
      <c r="N526" s="72">
        <v>7</v>
      </c>
      <c r="O526" s="72"/>
      <c r="P526" s="2"/>
    </row>
    <row r="527" spans="1:16" ht="15" customHeight="1" x14ac:dyDescent="0.2">
      <c r="A527" s="65" t="s">
        <v>106</v>
      </c>
      <c r="B527" s="82" t="s">
        <v>0</v>
      </c>
      <c r="C527" s="83"/>
      <c r="D527" s="84" t="s">
        <v>1</v>
      </c>
      <c r="E527" s="85" t="e">
        <f>IF(WEEKDAY(DATEVALUE(Month1&amp;" 1, "&amp;Year1))=COLUMN(#REF!),1,IF(LEN(C527)&gt;0,C527+1,""))</f>
        <v>#VALUE!</v>
      </c>
      <c r="F527" s="83" t="s">
        <v>2</v>
      </c>
      <c r="G527" s="83" t="e">
        <f>IF(WEEKDAY(DATEVALUE(Month1&amp;" 1, "&amp;Year1))=COLUMN(#REF!),1,IF(LEN(E527)&gt;0,E527+1,""))</f>
        <v>#VALUE!</v>
      </c>
      <c r="H527" s="84" t="s">
        <v>3</v>
      </c>
      <c r="I527" s="85" t="e">
        <f>IF(WEEKDAY(DATEVALUE(Month1&amp;" 1, "&amp;Year1))=COLUMN(#REF!),1,IF(LEN(G527)&gt;0,G527+1,""))</f>
        <v>#VALUE!</v>
      </c>
      <c r="J527" s="86" t="s">
        <v>4</v>
      </c>
      <c r="K527" s="87" t="e">
        <f>IF(WEEKDAY(DATEVALUE(Month1&amp;" 1, "&amp;Year1))=COLUMN(#REF!),1,IF(LEN(I527)&gt;0,I527+1,""))</f>
        <v>#VALUE!</v>
      </c>
      <c r="L527" s="88" t="s">
        <v>5</v>
      </c>
      <c r="M527" s="89" t="e">
        <f>IF(WEEKDAY(DATEVALUE(Month1&amp;" 1, "&amp;Year1))=COLUMN(#REF!),1,IF(LEN(K527)&gt;0,K527+1,""))</f>
        <v>#VALUE!</v>
      </c>
      <c r="N527" s="88" t="s">
        <v>6</v>
      </c>
      <c r="O527" s="89" t="e">
        <f>IF(WEEKDAY(DATEVALUE(Month1&amp;" 1, "&amp;Year1))=COLUMN(#REF!),1,IF(LEN(M527)&gt;0,M527+1,""))</f>
        <v>#VALUE!</v>
      </c>
      <c r="P527" s="64" t="s">
        <v>7</v>
      </c>
    </row>
    <row r="528" spans="1:16" ht="15" customHeight="1" x14ac:dyDescent="0.2">
      <c r="A528" s="65" t="s">
        <v>119</v>
      </c>
      <c r="B528" s="17">
        <f>DAY(IF(DAY(OctSun1)=1,OctSun1-6,OctSun1+1))</f>
        <v>26</v>
      </c>
      <c r="C528" s="19"/>
      <c r="D528" s="25">
        <f>DAY(IF(DAY(OctSun1)=1,OctSun1-5,OctSun1+2))</f>
        <v>27</v>
      </c>
      <c r="E528" s="19"/>
      <c r="F528" s="25">
        <f>DAY(IF(DAY(OctSun1)=1,OctSun1-4,OctSun1+3))</f>
        <v>28</v>
      </c>
      <c r="G528" s="19"/>
      <c r="H528" s="25">
        <f>DAY(IF(DAY(OctSun1)=1,OctSun1-3,OctSun1+4))</f>
        <v>29</v>
      </c>
      <c r="I528" s="19"/>
      <c r="J528" s="25">
        <f>DAY(IF(DAY(OctSun1)=1,OctSun1-2,OctSun1+5))</f>
        <v>30</v>
      </c>
      <c r="K528" s="19"/>
      <c r="L528" s="25">
        <f>DAY(IF(DAY(OctSun1)=1,OctSun1-1,OctSun1+6))</f>
        <v>1</v>
      </c>
      <c r="M528" s="19"/>
      <c r="N528" s="32">
        <f>DAY(IF(DAY(OctSun1)=1,OctSun1,OctSun1+7))</f>
        <v>2</v>
      </c>
      <c r="O528" s="18"/>
      <c r="P528" s="39"/>
    </row>
    <row r="529" spans="1:16" ht="11.25" customHeight="1" x14ac:dyDescent="0.2">
      <c r="A529" s="65" t="s">
        <v>139</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5" t="s">
        <v>222</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5" t="s">
        <v>306</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5" t="s">
        <v>274</v>
      </c>
      <c r="B537" s="15">
        <f>N528+1</f>
        <v>3</v>
      </c>
      <c r="C537" s="16"/>
      <c r="D537" s="15">
        <f>B537+1</f>
        <v>4</v>
      </c>
      <c r="E537" s="16"/>
      <c r="F537" s="15">
        <f>D537+1</f>
        <v>5</v>
      </c>
      <c r="G537" s="16"/>
      <c r="H537" s="15">
        <f>F537+1</f>
        <v>6</v>
      </c>
      <c r="I537" s="16"/>
      <c r="J537" s="15">
        <f>H537+1</f>
        <v>7</v>
      </c>
      <c r="K537" s="16"/>
      <c r="L537" s="15">
        <f>J537+1</f>
        <v>8</v>
      </c>
      <c r="M537" s="16"/>
      <c r="N537" s="15">
        <f>L537+1</f>
        <v>9</v>
      </c>
      <c r="O537" s="16"/>
      <c r="P537" s="41"/>
    </row>
    <row r="538" spans="1:16" ht="11.25" customHeight="1" x14ac:dyDescent="0.2">
      <c r="A538" s="65" t="s">
        <v>138</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5" t="s">
        <v>223</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5" t="s">
        <v>305</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5" t="s">
        <v>275</v>
      </c>
      <c r="B546" s="15">
        <f>N537+1</f>
        <v>10</v>
      </c>
      <c r="C546" s="16"/>
      <c r="D546" s="15">
        <f>B546+1</f>
        <v>11</v>
      </c>
      <c r="E546" s="16"/>
      <c r="F546" s="15">
        <f>D546+1</f>
        <v>12</v>
      </c>
      <c r="G546" s="16"/>
      <c r="H546" s="15">
        <f>F546+1</f>
        <v>13</v>
      </c>
      <c r="I546" s="16"/>
      <c r="J546" s="15">
        <f>H546+1</f>
        <v>14</v>
      </c>
      <c r="K546" s="16"/>
      <c r="L546" s="15">
        <f>J546+1</f>
        <v>15</v>
      </c>
      <c r="M546" s="16"/>
      <c r="N546" s="15">
        <f>L546+1</f>
        <v>16</v>
      </c>
      <c r="O546" s="16"/>
      <c r="P546" s="42"/>
    </row>
    <row r="547" spans="1:16" ht="11.25" customHeight="1" x14ac:dyDescent="0.2">
      <c r="A547" s="65" t="s">
        <v>137</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5" t="s">
        <v>224</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5" t="s">
        <v>304</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5" t="s">
        <v>276</v>
      </c>
      <c r="B555" s="15">
        <f>N546+1</f>
        <v>17</v>
      </c>
      <c r="C555" s="16"/>
      <c r="D555" s="15">
        <f>B555+1</f>
        <v>18</v>
      </c>
      <c r="E555" s="16"/>
      <c r="F555" s="15">
        <f>D555+1</f>
        <v>19</v>
      </c>
      <c r="G555" s="16"/>
      <c r="H555" s="15">
        <f>F555+1</f>
        <v>20</v>
      </c>
      <c r="I555" s="16"/>
      <c r="J555" s="15">
        <f>H555+1</f>
        <v>21</v>
      </c>
      <c r="K555" s="16"/>
      <c r="L555" s="15">
        <f>J555+1</f>
        <v>22</v>
      </c>
      <c r="M555" s="16"/>
      <c r="N555" s="15">
        <f>L555+1</f>
        <v>23</v>
      </c>
      <c r="O555" s="16"/>
      <c r="P555" s="42"/>
    </row>
    <row r="556" spans="1:16" ht="11.25" customHeight="1" x14ac:dyDescent="0.2">
      <c r="A556" s="65" t="s">
        <v>136</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5" t="s">
        <v>225</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5" t="s">
        <v>303</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5" t="s">
        <v>277</v>
      </c>
      <c r="B564" s="15">
        <f>DAY(IF(DAY(OctSun1)=1,OctSun1+22,OctSun1+29))</f>
        <v>24</v>
      </c>
      <c r="C564" s="16"/>
      <c r="D564" s="15">
        <f>DAY(IF(DAY(OctSun1)=1,OctSun1+23,OctSun1+30))</f>
        <v>25</v>
      </c>
      <c r="E564" s="16"/>
      <c r="F564" s="15">
        <f>DAY(IF(DAY(OctSun1)=1,OctSun1+24,OctSun1+31))</f>
        <v>26</v>
      </c>
      <c r="G564" s="16"/>
      <c r="H564" s="15">
        <f>DAY(IF(DAY(OctSun1)=1,OctSun1+25,OctSun1+32))</f>
        <v>27</v>
      </c>
      <c r="I564" s="16"/>
      <c r="J564" s="15">
        <f>DAY(IF(DAY(OctSun1)=1,OctSun1+26,OctSun1+33))</f>
        <v>28</v>
      </c>
      <c r="K564" s="16"/>
      <c r="L564" s="15">
        <f>DAY(IF(DAY(OctSun1)=1,OctSun1+27,OctSun1+34))</f>
        <v>29</v>
      </c>
      <c r="M564" s="16"/>
      <c r="N564" s="15">
        <f>DAY(IF(DAY(OctSun1)=1,OctSun1+28,OctSun1+35))</f>
        <v>30</v>
      </c>
      <c r="O564" s="16"/>
      <c r="P564" s="43"/>
    </row>
    <row r="565" spans="1:16" ht="11.25" customHeight="1" x14ac:dyDescent="0.2">
      <c r="A565" s="65" t="s">
        <v>135</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5" t="s">
        <v>226</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5" t="s">
        <v>302</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5" t="s">
        <v>278</v>
      </c>
      <c r="B573" s="15">
        <f>DAY(IF(DAY(OctSun1)=1,OctSun1+29,OctSun1+36))</f>
        <v>31</v>
      </c>
      <c r="C573" s="14"/>
      <c r="D573" s="15">
        <f>DAY(IF(DAY(OctSun1)=1,OctSun1+30,OctSun1+37))</f>
        <v>1</v>
      </c>
      <c r="E573" s="16"/>
      <c r="F573" s="12">
        <f>DAY(IF(DAY(OctSun1)=1,OctSun1+31,OctSun1+38))</f>
        <v>2</v>
      </c>
      <c r="G573" s="16"/>
      <c r="H573" s="15">
        <f>DAY(IF(DAY(OctSun1)=1,OctSun1+32,OctSun1+39))</f>
        <v>3</v>
      </c>
      <c r="I573" s="16"/>
      <c r="J573" s="15">
        <f>DAY(IF(DAY(OctSun1)=1,OctSun1+33,OctSun1+40))</f>
        <v>4</v>
      </c>
      <c r="K573" s="16"/>
      <c r="L573" s="15">
        <f>DAY(IF(DAY(OctSun1)=1,OctSun1+34,OctSun1+41))</f>
        <v>5</v>
      </c>
      <c r="M573" s="16"/>
      <c r="N573" s="15">
        <f>DAY(IF(DAY(OctSun1)=1,OctSun1+35,OctSun1+42))</f>
        <v>6</v>
      </c>
      <c r="O573" s="16"/>
      <c r="P573" s="43"/>
    </row>
    <row r="574" spans="1:16" ht="11.25" customHeight="1" x14ac:dyDescent="0.2">
      <c r="A574" s="65" t="s">
        <v>134</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5" t="s">
        <v>227</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5" t="s">
        <v>301</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SUMIF(B573:N573,"&gt;="&amp;15,C580:O580)</f>
        <v>0</v>
      </c>
    </row>
    <row r="581" spans="1:16" ht="17.25" customHeight="1" x14ac:dyDescent="0.2"/>
    <row r="582" spans="1:16" ht="12" customHeight="1" x14ac:dyDescent="0.25">
      <c r="A582" s="65" t="s">
        <v>85</v>
      </c>
      <c r="B582" s="81" t="s">
        <v>26</v>
      </c>
      <c r="C582" s="81"/>
      <c r="D582" s="81"/>
      <c r="E582" s="81"/>
      <c r="F582"/>
      <c r="G582" s="4"/>
      <c r="H582"/>
      <c r="I582" s="4"/>
      <c r="J582"/>
      <c r="K582" s="4"/>
      <c r="L582" s="67" t="s">
        <v>15</v>
      </c>
      <c r="M582" s="67"/>
      <c r="N582" s="67" t="s">
        <v>16</v>
      </c>
      <c r="O582" s="67"/>
      <c r="P582"/>
    </row>
    <row r="583" spans="1:16" ht="25.5" customHeight="1" x14ac:dyDescent="0.2">
      <c r="A583" s="65" t="s">
        <v>102</v>
      </c>
      <c r="B583" s="81"/>
      <c r="C583" s="81"/>
      <c r="D583" s="81"/>
      <c r="E583" s="81"/>
      <c r="F583" s="3">
        <f>IFERROR(WEEKDAY(DATEVALUE(B582&amp;" 1, "&amp;Year1)),"")</f>
        <v>2</v>
      </c>
      <c r="G583" s="4"/>
      <c r="H583"/>
      <c r="I583" s="7"/>
      <c r="J583" s="8"/>
      <c r="K583" s="4"/>
      <c r="L583" s="68">
        <f>SUM(P593,P602,P611,P620,P629,P638)</f>
        <v>0</v>
      </c>
      <c r="M583" s="69"/>
      <c r="N583" s="68">
        <f>SUM(P:P)</f>
        <v>200</v>
      </c>
      <c r="O583" s="70"/>
      <c r="P583"/>
    </row>
    <row r="584" spans="1:16" ht="9" customHeight="1" x14ac:dyDescent="0.2">
      <c r="A584" s="65" t="s">
        <v>364</v>
      </c>
      <c r="B584" s="72">
        <v>1</v>
      </c>
      <c r="C584" s="72"/>
      <c r="D584" s="72">
        <v>2</v>
      </c>
      <c r="E584" s="72"/>
      <c r="F584" s="72">
        <v>3</v>
      </c>
      <c r="G584" s="72"/>
      <c r="H584" s="72">
        <v>4</v>
      </c>
      <c r="I584" s="72"/>
      <c r="J584" s="72">
        <v>5</v>
      </c>
      <c r="K584" s="72"/>
      <c r="L584" s="72">
        <v>6</v>
      </c>
      <c r="M584" s="72"/>
      <c r="N584" s="72">
        <v>7</v>
      </c>
      <c r="O584" s="72"/>
      <c r="P584" s="2"/>
    </row>
    <row r="585" spans="1:16" ht="15" customHeight="1" x14ac:dyDescent="0.2">
      <c r="A585" s="65" t="s">
        <v>105</v>
      </c>
      <c r="B585" s="82" t="s">
        <v>0</v>
      </c>
      <c r="C585" s="83"/>
      <c r="D585" s="84" t="s">
        <v>1</v>
      </c>
      <c r="E585" s="85" t="e">
        <f>IF(WEEKDAY(DATEVALUE(Month1&amp;" 1, "&amp;Year1))=COLUMN(#REF!),1,IF(LEN(C585)&gt;0,C585+1,""))</f>
        <v>#VALUE!</v>
      </c>
      <c r="F585" s="83" t="s">
        <v>2</v>
      </c>
      <c r="G585" s="83" t="e">
        <f>IF(WEEKDAY(DATEVALUE(Month1&amp;" 1, "&amp;Year1))=COLUMN(#REF!),1,IF(LEN(E585)&gt;0,E585+1,""))</f>
        <v>#VALUE!</v>
      </c>
      <c r="H585" s="84" t="s">
        <v>3</v>
      </c>
      <c r="I585" s="85" t="e">
        <f>IF(WEEKDAY(DATEVALUE(Month1&amp;" 1, "&amp;Year1))=COLUMN(#REF!),1,IF(LEN(G585)&gt;0,G585+1,""))</f>
        <v>#VALUE!</v>
      </c>
      <c r="J585" s="86" t="s">
        <v>4</v>
      </c>
      <c r="K585" s="87" t="e">
        <f>IF(WEEKDAY(DATEVALUE(Month1&amp;" 1, "&amp;Year1))=COLUMN(#REF!),1,IF(LEN(I585)&gt;0,I585+1,""))</f>
        <v>#VALUE!</v>
      </c>
      <c r="L585" s="88" t="s">
        <v>5</v>
      </c>
      <c r="M585" s="89" t="e">
        <f>IF(WEEKDAY(DATEVALUE(Month1&amp;" 1, "&amp;Year1))=COLUMN(#REF!),1,IF(LEN(K585)&gt;0,K585+1,""))</f>
        <v>#VALUE!</v>
      </c>
      <c r="N585" s="88" t="s">
        <v>6</v>
      </c>
      <c r="O585" s="89" t="e">
        <f>IF(WEEKDAY(DATEVALUE(Month1&amp;" 1, "&amp;Year1))=COLUMN(#REF!),1,IF(LEN(M585)&gt;0,M585+1,""))</f>
        <v>#VALUE!</v>
      </c>
      <c r="P585" s="64" t="s">
        <v>7</v>
      </c>
    </row>
    <row r="586" spans="1:16" ht="15" customHeight="1" x14ac:dyDescent="0.2">
      <c r="A586" s="65" t="s">
        <v>120</v>
      </c>
      <c r="B586" s="17">
        <f>DAY(IF(DAY(NovSun1)=1,NovSun1-6,NovSun1+1))</f>
        <v>31</v>
      </c>
      <c r="C586" s="19"/>
      <c r="D586" s="25">
        <f>DAY(IF(DAY(NovSun1)=1,NovSun1-5,NovSun1+2))</f>
        <v>1</v>
      </c>
      <c r="E586" s="19"/>
      <c r="F586" s="25">
        <f>DAY(IF(DAY(NovSun1)=1,NovSun1-4,NovSun1+3))</f>
        <v>2</v>
      </c>
      <c r="G586" s="19"/>
      <c r="H586" s="25">
        <f>DAY(IF(DAY(NovSun1)=1,NovSun1-3,NovSun1+4))</f>
        <v>3</v>
      </c>
      <c r="I586" s="19"/>
      <c r="J586" s="25">
        <f>DAY(IF(DAY(NovSun1)=1,NovSun1-2,NovSun1+5))</f>
        <v>4</v>
      </c>
      <c r="K586" s="19"/>
      <c r="L586" s="25">
        <f>DAY(IF(DAY(NovSun1)=1,NovSun1-1,NovSun1+6))</f>
        <v>5</v>
      </c>
      <c r="M586" s="19"/>
      <c r="N586" s="32">
        <f>DAY(IF(DAY(NovSun1)=1,NovSun1,NovSun1+7))</f>
        <v>6</v>
      </c>
      <c r="O586" s="18"/>
      <c r="P586" s="39"/>
    </row>
    <row r="587" spans="1:16" ht="11.25" customHeight="1" x14ac:dyDescent="0.2">
      <c r="A587" s="65" t="s">
        <v>133</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5" t="s">
        <v>228</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5" t="s">
        <v>300</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5" t="s">
        <v>279</v>
      </c>
      <c r="B595" s="15">
        <f>N586+1</f>
        <v>7</v>
      </c>
      <c r="C595" s="16"/>
      <c r="D595" s="15">
        <f>B595+1</f>
        <v>8</v>
      </c>
      <c r="E595" s="16"/>
      <c r="F595" s="15">
        <f>D595+1</f>
        <v>9</v>
      </c>
      <c r="G595" s="16"/>
      <c r="H595" s="15">
        <f>F595+1</f>
        <v>10</v>
      </c>
      <c r="I595" s="16"/>
      <c r="J595" s="15">
        <f>H595+1</f>
        <v>11</v>
      </c>
      <c r="K595" s="16"/>
      <c r="L595" s="15">
        <f>J595+1</f>
        <v>12</v>
      </c>
      <c r="M595" s="16"/>
      <c r="N595" s="15">
        <f>L595+1</f>
        <v>13</v>
      </c>
      <c r="O595" s="16"/>
      <c r="P595" s="41"/>
    </row>
    <row r="596" spans="1:16" ht="11.25" customHeight="1" x14ac:dyDescent="0.2">
      <c r="A596" s="65" t="s">
        <v>132</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5" t="s">
        <v>229</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5" t="s">
        <v>299</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5" t="s">
        <v>280</v>
      </c>
      <c r="B604" s="15">
        <f>N595+1</f>
        <v>14</v>
      </c>
      <c r="C604" s="16"/>
      <c r="D604" s="15">
        <f>B604+1</f>
        <v>15</v>
      </c>
      <c r="E604" s="16"/>
      <c r="F604" s="15">
        <f>D604+1</f>
        <v>16</v>
      </c>
      <c r="G604" s="16"/>
      <c r="H604" s="15">
        <f>F604+1</f>
        <v>17</v>
      </c>
      <c r="I604" s="16"/>
      <c r="J604" s="15">
        <f>H604+1</f>
        <v>18</v>
      </c>
      <c r="K604" s="16"/>
      <c r="L604" s="15">
        <f>J604+1</f>
        <v>19</v>
      </c>
      <c r="M604" s="16"/>
      <c r="N604" s="15">
        <f>L604+1</f>
        <v>20</v>
      </c>
      <c r="O604" s="16"/>
      <c r="P604" s="42"/>
    </row>
    <row r="605" spans="1:16" ht="11.25" customHeight="1" x14ac:dyDescent="0.2">
      <c r="A605" s="65" t="s">
        <v>131</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5" t="s">
        <v>230</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5" t="s">
        <v>298</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5" t="s">
        <v>281</v>
      </c>
      <c r="B613" s="15">
        <f>N604+1</f>
        <v>21</v>
      </c>
      <c r="C613" s="16"/>
      <c r="D613" s="15">
        <f>B613+1</f>
        <v>22</v>
      </c>
      <c r="E613" s="16"/>
      <c r="F613" s="15">
        <f>D613+1</f>
        <v>23</v>
      </c>
      <c r="G613" s="16"/>
      <c r="H613" s="15">
        <f>F613+1</f>
        <v>24</v>
      </c>
      <c r="I613" s="16"/>
      <c r="J613" s="15">
        <f>H613+1</f>
        <v>25</v>
      </c>
      <c r="K613" s="16"/>
      <c r="L613" s="15">
        <f>J613+1</f>
        <v>26</v>
      </c>
      <c r="M613" s="16"/>
      <c r="N613" s="15">
        <f>L613+1</f>
        <v>27</v>
      </c>
      <c r="O613" s="16"/>
      <c r="P613" s="42"/>
    </row>
    <row r="614" spans="1:16" ht="11.25" customHeight="1" x14ac:dyDescent="0.2">
      <c r="A614" s="65" t="s">
        <v>130</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5" t="s">
        <v>231</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5" t="s">
        <v>297</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5" t="s">
        <v>282</v>
      </c>
      <c r="B622" s="15">
        <f>DAY(IF(DAY(NovSun1)=1,NovSun1+22,NovSun1+29))</f>
        <v>28</v>
      </c>
      <c r="C622" s="16"/>
      <c r="D622" s="15">
        <f>DAY(IF(DAY(NovSun1)=1,NovSun1+23,NovSun1+30))</f>
        <v>29</v>
      </c>
      <c r="E622" s="16"/>
      <c r="F622" s="15">
        <f>DAY(IF(DAY(NovSun1)=1,NovSun1+24,NovSun1+31))</f>
        <v>30</v>
      </c>
      <c r="G622" s="16"/>
      <c r="H622" s="15">
        <f>DAY(IF(DAY(NovSun1)=1,NovSun1+25,NovSun1+32))</f>
        <v>1</v>
      </c>
      <c r="I622" s="16"/>
      <c r="J622" s="15">
        <f>DAY(IF(DAY(NovSun1)=1,NovSun1+26,NovSun1+33))</f>
        <v>2</v>
      </c>
      <c r="K622" s="16"/>
      <c r="L622" s="15">
        <f>DAY(IF(DAY(NovSun1)=1,NovSun1+27,NovSun1+34))</f>
        <v>3</v>
      </c>
      <c r="M622" s="16"/>
      <c r="N622" s="15">
        <f>DAY(IF(DAY(NovSun1)=1,NovSun1+28,NovSun1+35))</f>
        <v>4</v>
      </c>
      <c r="O622" s="16"/>
      <c r="P622" s="43"/>
    </row>
    <row r="623" spans="1:16" ht="11.25" customHeight="1" x14ac:dyDescent="0.2">
      <c r="A623" s="65" t="s">
        <v>129</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5" t="s">
        <v>232</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5" t="s">
        <v>296</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5" t="s">
        <v>283</v>
      </c>
      <c r="B631" s="15">
        <f>DAY(IF(DAY(NovSun1)=1,NovSun1+29,NovSun1+36))</f>
        <v>5</v>
      </c>
      <c r="C631" s="14"/>
      <c r="D631" s="15">
        <f>DAY(IF(DAY(NovSun1)=1,NovSun1+30,NovSun1+37))</f>
        <v>6</v>
      </c>
      <c r="E631" s="16"/>
      <c r="F631" s="12">
        <f>DAY(IF(DAY(NovSun1)=1,NovSun1+31,NovSun1+38))</f>
        <v>7</v>
      </c>
      <c r="G631" s="16"/>
      <c r="H631" s="15">
        <f>DAY(IF(DAY(NovSun1)=1,NovSun1+32,NovSun1+39))</f>
        <v>8</v>
      </c>
      <c r="I631" s="16"/>
      <c r="J631" s="15">
        <f>DAY(IF(DAY(NovSun1)=1,NovSun1+33,NovSun1+40))</f>
        <v>9</v>
      </c>
      <c r="K631" s="16"/>
      <c r="L631" s="15">
        <f>DAY(IF(DAY(NovSun1)=1,NovSun1+34,NovSun1+41))</f>
        <v>10</v>
      </c>
      <c r="M631" s="16"/>
      <c r="N631" s="15">
        <f>DAY(IF(DAY(NovSun1)=1,NovSun1+35,NovSun1+42))</f>
        <v>11</v>
      </c>
      <c r="O631" s="16"/>
      <c r="P631" s="43"/>
    </row>
    <row r="632" spans="1:16" ht="11.25" customHeight="1" x14ac:dyDescent="0.2">
      <c r="A632" s="65" t="s">
        <v>128</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5" t="s">
        <v>233</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5" t="s">
        <v>295</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SUMIF(B631:N631,"&gt;="&amp;15,C638:O638)</f>
        <v>0</v>
      </c>
    </row>
    <row r="639" spans="1:16" ht="17.25" customHeight="1" x14ac:dyDescent="0.2"/>
    <row r="640" spans="1:16" ht="12" customHeight="1" x14ac:dyDescent="0.25">
      <c r="A640" s="65" t="s">
        <v>84</v>
      </c>
      <c r="B640" s="81" t="s">
        <v>27</v>
      </c>
      <c r="C640" s="81"/>
      <c r="D640" s="81"/>
      <c r="E640" s="81"/>
      <c r="F640"/>
      <c r="G640" s="4"/>
      <c r="H640"/>
      <c r="I640" s="4"/>
      <c r="J640"/>
      <c r="K640" s="4"/>
      <c r="L640" s="67" t="s">
        <v>15</v>
      </c>
      <c r="M640" s="67"/>
      <c r="N640" s="67" t="s">
        <v>16</v>
      </c>
      <c r="O640" s="67"/>
      <c r="P640"/>
    </row>
    <row r="641" spans="1:16" ht="25.5" customHeight="1" x14ac:dyDescent="0.2">
      <c r="A641" s="65" t="s">
        <v>103</v>
      </c>
      <c r="B641" s="81"/>
      <c r="C641" s="81"/>
      <c r="D641" s="81"/>
      <c r="E641" s="81"/>
      <c r="F641" s="3">
        <f>IFERROR(WEEKDAY(DATEVALUE(B640&amp;" 1, "&amp;Year1)),"")</f>
        <v>4</v>
      </c>
      <c r="G641" s="4"/>
      <c r="H641"/>
      <c r="I641" s="7"/>
      <c r="J641" s="8"/>
      <c r="K641" s="4"/>
      <c r="L641" s="68">
        <f>SUM(P651,P660,P669,P678,P687,P696)</f>
        <v>0</v>
      </c>
      <c r="M641" s="69"/>
      <c r="N641" s="68">
        <f>SUM(P:P)</f>
        <v>200</v>
      </c>
      <c r="O641" s="70"/>
      <c r="P641"/>
    </row>
    <row r="642" spans="1:16" ht="9" customHeight="1" x14ac:dyDescent="0.2">
      <c r="A642" s="65" t="s">
        <v>365</v>
      </c>
      <c r="B642" s="72">
        <v>1</v>
      </c>
      <c r="C642" s="72"/>
      <c r="D642" s="72">
        <v>2</v>
      </c>
      <c r="E642" s="72"/>
      <c r="F642" s="72">
        <v>3</v>
      </c>
      <c r="G642" s="72"/>
      <c r="H642" s="72">
        <v>4</v>
      </c>
      <c r="I642" s="72"/>
      <c r="J642" s="72">
        <v>5</v>
      </c>
      <c r="K642" s="72"/>
      <c r="L642" s="72">
        <v>6</v>
      </c>
      <c r="M642" s="72"/>
      <c r="N642" s="72">
        <v>7</v>
      </c>
      <c r="O642" s="72"/>
      <c r="P642" s="2"/>
    </row>
    <row r="643" spans="1:16" ht="15" customHeight="1" x14ac:dyDescent="0.2">
      <c r="A643" s="65" t="s">
        <v>104</v>
      </c>
      <c r="B643" s="82" t="s">
        <v>0</v>
      </c>
      <c r="C643" s="83"/>
      <c r="D643" s="84" t="s">
        <v>1</v>
      </c>
      <c r="E643" s="85" t="e">
        <f>IF(WEEKDAY(DATEVALUE(Month1&amp;" 1, "&amp;Year1))=COLUMN(#REF!),1,IF(LEN(C643)&gt;0,C643+1,""))</f>
        <v>#VALUE!</v>
      </c>
      <c r="F643" s="83" t="s">
        <v>2</v>
      </c>
      <c r="G643" s="83" t="e">
        <f>IF(WEEKDAY(DATEVALUE(Month1&amp;" 1, "&amp;Year1))=COLUMN(#REF!),1,IF(LEN(E643)&gt;0,E643+1,""))</f>
        <v>#VALUE!</v>
      </c>
      <c r="H643" s="84" t="s">
        <v>3</v>
      </c>
      <c r="I643" s="85" t="e">
        <f>IF(WEEKDAY(DATEVALUE(Month1&amp;" 1, "&amp;Year1))=COLUMN(#REF!),1,IF(LEN(G643)&gt;0,G643+1,""))</f>
        <v>#VALUE!</v>
      </c>
      <c r="J643" s="86" t="s">
        <v>4</v>
      </c>
      <c r="K643" s="87" t="e">
        <f>IF(WEEKDAY(DATEVALUE(Month1&amp;" 1, "&amp;Year1))=COLUMN(#REF!),1,IF(LEN(I643)&gt;0,I643+1,""))</f>
        <v>#VALUE!</v>
      </c>
      <c r="L643" s="88" t="s">
        <v>5</v>
      </c>
      <c r="M643" s="89" t="e">
        <f>IF(WEEKDAY(DATEVALUE(Month1&amp;" 1, "&amp;Year1))=COLUMN(#REF!),1,IF(LEN(K643)&gt;0,K643+1,""))</f>
        <v>#VALUE!</v>
      </c>
      <c r="N643" s="88" t="s">
        <v>6</v>
      </c>
      <c r="O643" s="89" t="e">
        <f>IF(WEEKDAY(DATEVALUE(Month1&amp;" 1, "&amp;Year1))=COLUMN(#REF!),1,IF(LEN(M643)&gt;0,M643+1,""))</f>
        <v>#VALUE!</v>
      </c>
      <c r="P643" s="64" t="s">
        <v>7</v>
      </c>
    </row>
    <row r="644" spans="1:16" ht="15" customHeight="1" x14ac:dyDescent="0.2">
      <c r="A644" s="65" t="s">
        <v>121</v>
      </c>
      <c r="B644" s="17">
        <f>DAY(IF(DAY(DecSun1)=1,DecSun1-6,DecSun1+1))</f>
        <v>28</v>
      </c>
      <c r="C644" s="19"/>
      <c r="D644" s="25">
        <f>DAY(IF(DAY(DecSun1)=1,DecSun1-5,DecSun1+2))</f>
        <v>29</v>
      </c>
      <c r="E644" s="19"/>
      <c r="F644" s="25">
        <f>DAY(IF(DAY(DecSun1)=1,DecSun1-4,DecSun1+3))</f>
        <v>30</v>
      </c>
      <c r="G644" s="19"/>
      <c r="H644" s="25">
        <f>DAY(IF(DAY(DecSun1)=1,DecSun1-3,DecSun1+4))</f>
        <v>1</v>
      </c>
      <c r="I644" s="19"/>
      <c r="J644" s="25">
        <f>DAY(IF(DAY(DecSun1)=1,DecSun1-2,DecSun1+5))</f>
        <v>2</v>
      </c>
      <c r="K644" s="19"/>
      <c r="L644" s="25">
        <f>DAY(IF(DAY(DecSun1)=1,DecSun1-1,DecSun1+6))</f>
        <v>3</v>
      </c>
      <c r="M644" s="19"/>
      <c r="N644" s="32">
        <f>DAY(IF(DAY(DecSun1)=1,DecSun1,DecSun1+7))</f>
        <v>4</v>
      </c>
      <c r="O644" s="18"/>
      <c r="P644" s="39"/>
    </row>
    <row r="645" spans="1:16" ht="11.25" customHeight="1" x14ac:dyDescent="0.2">
      <c r="A645" s="65" t="s">
        <v>127</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5" t="s">
        <v>366</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5" t="s">
        <v>294</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5" t="s">
        <v>284</v>
      </c>
      <c r="B653" s="15">
        <f>N644+1</f>
        <v>5</v>
      </c>
      <c r="C653" s="16"/>
      <c r="D653" s="15">
        <f>B653+1</f>
        <v>6</v>
      </c>
      <c r="E653" s="16"/>
      <c r="F653" s="15">
        <f>D653+1</f>
        <v>7</v>
      </c>
      <c r="G653" s="16"/>
      <c r="H653" s="15">
        <f>F653+1</f>
        <v>8</v>
      </c>
      <c r="I653" s="16"/>
      <c r="J653" s="15">
        <f>H653+1</f>
        <v>9</v>
      </c>
      <c r="K653" s="16"/>
      <c r="L653" s="15">
        <f>J653+1</f>
        <v>10</v>
      </c>
      <c r="M653" s="16"/>
      <c r="N653" s="15">
        <f>L653+1</f>
        <v>11</v>
      </c>
      <c r="O653" s="16"/>
      <c r="P653" s="41"/>
    </row>
    <row r="654" spans="1:16" ht="11.25" customHeight="1" x14ac:dyDescent="0.2">
      <c r="A654" s="65" t="s">
        <v>126</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5" t="s">
        <v>234</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5" t="s">
        <v>293</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5" t="s">
        <v>285</v>
      </c>
      <c r="B662" s="15">
        <f>N653+1</f>
        <v>12</v>
      </c>
      <c r="C662" s="16"/>
      <c r="D662" s="15">
        <f>B662+1</f>
        <v>13</v>
      </c>
      <c r="E662" s="16"/>
      <c r="F662" s="15">
        <f>D662+1</f>
        <v>14</v>
      </c>
      <c r="G662" s="16"/>
      <c r="H662" s="15">
        <f>F662+1</f>
        <v>15</v>
      </c>
      <c r="I662" s="16"/>
      <c r="J662" s="15">
        <f>H662+1</f>
        <v>16</v>
      </c>
      <c r="K662" s="16"/>
      <c r="L662" s="15">
        <f>J662+1</f>
        <v>17</v>
      </c>
      <c r="M662" s="16"/>
      <c r="N662" s="15">
        <f>L662+1</f>
        <v>18</v>
      </c>
      <c r="O662" s="16"/>
      <c r="P662" s="42"/>
    </row>
    <row r="663" spans="1:16" ht="11.25" customHeight="1" x14ac:dyDescent="0.2">
      <c r="A663" s="65" t="s">
        <v>125</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5" t="s">
        <v>235</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5" t="s">
        <v>292</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5" t="s">
        <v>286</v>
      </c>
      <c r="B671" s="15">
        <f>N662+1</f>
        <v>19</v>
      </c>
      <c r="C671" s="16"/>
      <c r="D671" s="15">
        <f>B671+1</f>
        <v>20</v>
      </c>
      <c r="E671" s="16"/>
      <c r="F671" s="15">
        <f>D671+1</f>
        <v>21</v>
      </c>
      <c r="G671" s="16"/>
      <c r="H671" s="15">
        <f>F671+1</f>
        <v>22</v>
      </c>
      <c r="I671" s="16"/>
      <c r="J671" s="15">
        <f>H671+1</f>
        <v>23</v>
      </c>
      <c r="K671" s="16"/>
      <c r="L671" s="15">
        <f>J671+1</f>
        <v>24</v>
      </c>
      <c r="M671" s="16"/>
      <c r="N671" s="15">
        <f>L671+1</f>
        <v>25</v>
      </c>
      <c r="O671" s="16"/>
      <c r="P671" s="42"/>
    </row>
    <row r="672" spans="1:16" ht="11.25" customHeight="1" x14ac:dyDescent="0.2">
      <c r="A672" s="65" t="s">
        <v>124</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5" t="s">
        <v>236</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5" t="s">
        <v>291</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5" t="s">
        <v>287</v>
      </c>
      <c r="B680" s="15">
        <f>DAY(IF(DAY(DecSun1)=1,DecSun1+22,DecSun1+29))</f>
        <v>26</v>
      </c>
      <c r="C680" s="16"/>
      <c r="D680" s="15">
        <f>DAY(IF(DAY(DecSun1)=1,DecSun1+23,DecSun1+30))</f>
        <v>27</v>
      </c>
      <c r="E680" s="16"/>
      <c r="F680" s="15">
        <f>DAY(IF(DAY(DecSun1)=1,DecSun1+24,DecSun1+31))</f>
        <v>28</v>
      </c>
      <c r="G680" s="16"/>
      <c r="H680" s="15">
        <f>DAY(IF(DAY(DecSun1)=1,DecSun1+25,DecSun1+32))</f>
        <v>29</v>
      </c>
      <c r="I680" s="16"/>
      <c r="J680" s="15">
        <f>DAY(IF(DAY(DecSun1)=1,DecSun1+26,DecSun1+33))</f>
        <v>30</v>
      </c>
      <c r="K680" s="16"/>
      <c r="L680" s="15">
        <f>DAY(IF(DAY(DecSun1)=1,DecSun1+27,DecSun1+34))</f>
        <v>31</v>
      </c>
      <c r="M680" s="16"/>
      <c r="N680" s="15">
        <f>DAY(IF(DAY(DecSun1)=1,DecSun1+28,DecSun1+35))</f>
        <v>1</v>
      </c>
      <c r="O680" s="16"/>
      <c r="P680" s="43"/>
    </row>
    <row r="681" spans="1:16" ht="11.25" customHeight="1" x14ac:dyDescent="0.2">
      <c r="A681" s="65" t="s">
        <v>123</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5" t="s">
        <v>237</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5" t="s">
        <v>290</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5" t="s">
        <v>288</v>
      </c>
      <c r="B689" s="15">
        <f>DAY(IF(DAY(DecSun1)=1,DecSun1+29,DecSun1+36))</f>
        <v>2</v>
      </c>
      <c r="C689" s="14"/>
      <c r="D689" s="15">
        <f>DAY(IF(DAY(DecSun1)=1,DecSun1+30,DecSun1+37))</f>
        <v>3</v>
      </c>
      <c r="E689" s="16"/>
      <c r="F689" s="12">
        <f>DAY(IF(DAY(DecSun1)=1,DecSun1+31,DecSun1+38))</f>
        <v>4</v>
      </c>
      <c r="G689" s="16"/>
      <c r="H689" s="15">
        <f>DAY(IF(DAY(DecSun1)=1,DecSun1+32,DecSun1+39))</f>
        <v>5</v>
      </c>
      <c r="I689" s="16"/>
      <c r="J689" s="15">
        <f>DAY(IF(DAY(DecSun1)=1,DecSun1+33,DecSun1+40))</f>
        <v>6</v>
      </c>
      <c r="K689" s="16"/>
      <c r="L689" s="15">
        <f>DAY(IF(DAY(DecSun1)=1,DecSun1+34,DecSun1+41))</f>
        <v>7</v>
      </c>
      <c r="M689" s="16"/>
      <c r="N689" s="15">
        <f>DAY(IF(DAY(DecSun1)=1,DecSun1+35,DecSun1+42))</f>
        <v>8</v>
      </c>
      <c r="O689" s="16"/>
      <c r="P689" s="43"/>
    </row>
    <row r="690" spans="1:16" ht="11.25" customHeight="1" x14ac:dyDescent="0.2">
      <c r="A690" s="65" t="s">
        <v>122</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5" t="s">
        <v>238</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5" t="s">
        <v>289</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SUMIF(B689:N689,"&gt;="&amp;15,C696:O696)</f>
        <v>0</v>
      </c>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worksheet>
</file>

<file path=docProps/app.xml><?xml version="1.0" encoding="utf-8"?>
<Properties xmlns="http://schemas.openxmlformats.org/officeDocument/2006/extended-properties" xmlns:vt="http://schemas.openxmlformats.org/officeDocument/2006/docPropsVTypes">
  <Template>TM02930058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Алексей Рубан</dc:creator>
  <cp:keywords/>
  <cp:lastModifiedBy>Алексей Рубан</cp:lastModifiedBy>
  <cp:lastPrinted>2022-05-26T20:33:54Z</cp:lastPrinted>
  <dcterms:created xsi:type="dcterms:W3CDTF">2018-06-25T05:33:20Z</dcterms:created>
  <dcterms:modified xsi:type="dcterms:W3CDTF">2022-05-26T20:34:23Z</dcterms:modified>
  <cp:version/>
</cp:coreProperties>
</file>